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835" activeTab="2"/>
  </bookViews>
  <sheets>
    <sheet name="A449" sheetId="1" r:id="rId1"/>
    <sheet name="L7M" sheetId="2" r:id="rId2"/>
    <sheet name="B7" sheetId="3" r:id="rId3"/>
    <sheet name="B16" sheetId="4" r:id="rId4"/>
    <sheet name=" GR8" sheetId="5" r:id="rId5"/>
    <sheet name="A490" sheetId="6" r:id="rId6"/>
  </sheets>
  <definedNames/>
  <calcPr fullCalcOnLoad="1"/>
</workbook>
</file>

<file path=xl/sharedStrings.xml><?xml version="1.0" encoding="utf-8"?>
<sst xmlns="http://schemas.openxmlformats.org/spreadsheetml/2006/main" count="269" uniqueCount="76">
  <si>
    <t>1-1/4"</t>
  </si>
  <si>
    <t>1-7/16"</t>
  </si>
  <si>
    <t>1-5/8"</t>
  </si>
  <si>
    <t>1-13/16"</t>
  </si>
  <si>
    <t>2"</t>
  </si>
  <si>
    <t>2-3/16"</t>
  </si>
  <si>
    <t>2-3/8"</t>
  </si>
  <si>
    <t>2-9/16"</t>
  </si>
  <si>
    <t>2-3/4"</t>
  </si>
  <si>
    <t>2-15/16"</t>
  </si>
  <si>
    <t>3-1/8"</t>
  </si>
  <si>
    <t>3-5/16"</t>
  </si>
  <si>
    <t>3-1/2"</t>
  </si>
  <si>
    <t>3-11/16"</t>
  </si>
  <si>
    <t>3-7/8"</t>
  </si>
  <si>
    <t>4-1/4"</t>
  </si>
  <si>
    <t>4-5/8"</t>
  </si>
  <si>
    <t>5"</t>
  </si>
  <si>
    <t>5-3/8"</t>
  </si>
  <si>
    <t>5-3/4"</t>
  </si>
  <si>
    <t>6-1/8"</t>
  </si>
  <si>
    <t>6-1/2"</t>
  </si>
  <si>
    <t>6-7/8"</t>
  </si>
  <si>
    <t>7-1/4"</t>
  </si>
  <si>
    <t>7-5/8"</t>
  </si>
  <si>
    <t>8"</t>
  </si>
  <si>
    <t>8-3/8"</t>
  </si>
  <si>
    <t>8-3/4"</t>
  </si>
  <si>
    <t>9-1/8"</t>
  </si>
  <si>
    <t>THREAD</t>
  </si>
  <si>
    <t>PER INCH</t>
  </si>
  <si>
    <t>BOLT SIZE</t>
  </si>
  <si>
    <t>(.001")</t>
  </si>
  <si>
    <t>PERCENT YIELD</t>
  </si>
  <si>
    <t xml:space="preserve">  BOLT TENSION BASED ON </t>
  </si>
  <si>
    <t>3/4 x 10</t>
  </si>
  <si>
    <t>7/8 x 9</t>
  </si>
  <si>
    <t>1x 8</t>
  </si>
  <si>
    <t>1-1/8 x 8</t>
  </si>
  <si>
    <t>1-1/4 x 8</t>
  </si>
  <si>
    <t>1-3/8 x 8</t>
  </si>
  <si>
    <t>1-1/2 x 8</t>
  </si>
  <si>
    <t>1-5/8 x 8</t>
  </si>
  <si>
    <t>1-3/4 x 8</t>
  </si>
  <si>
    <t>1-7/8 x 8</t>
  </si>
  <si>
    <t>2 x 8</t>
  </si>
  <si>
    <t>2-1/8 x 8</t>
  </si>
  <si>
    <t>2-1/4 x 8</t>
  </si>
  <si>
    <t>2-3/8 x 8</t>
  </si>
  <si>
    <t>2-1/2 x 8</t>
  </si>
  <si>
    <t>2-3/4 x 8</t>
  </si>
  <si>
    <t>3 x 8</t>
  </si>
  <si>
    <t>3-1/4 x 8</t>
  </si>
  <si>
    <t>3-1/2 x 8</t>
  </si>
  <si>
    <t>3-3/4 x 8</t>
  </si>
  <si>
    <t>4 x 8</t>
  </si>
  <si>
    <t>4-1/4 x 8</t>
  </si>
  <si>
    <t>4-1/2 x 8</t>
  </si>
  <si>
    <t>4-3/4 x 8</t>
  </si>
  <si>
    <t>5 x 8</t>
  </si>
  <si>
    <t>5-1/4 x 8</t>
  </si>
  <si>
    <t>5-1/2 x 8</t>
  </si>
  <si>
    <t>5-3/4 x 8</t>
  </si>
  <si>
    <t>6 x 8</t>
  </si>
  <si>
    <t>B7</t>
  </si>
  <si>
    <r>
      <t xml:space="preserve">  TORQUE GUIDE FOR ASTM A193 GRADE </t>
    </r>
    <r>
      <rPr>
        <b/>
        <sz val="10"/>
        <rFont val="Arial"/>
        <family val="2"/>
      </rPr>
      <t>B16</t>
    </r>
    <r>
      <rPr>
        <sz val="10"/>
        <rFont val="Arial"/>
        <family val="0"/>
      </rPr>
      <t xml:space="preserve"> STUD</t>
    </r>
  </si>
  <si>
    <r>
      <t xml:space="preserve">  TORQUE GUIDE FOR ASTM A193 GRADE </t>
    </r>
    <r>
      <rPr>
        <b/>
        <sz val="10"/>
        <rFont val="Arial"/>
        <family val="2"/>
      </rPr>
      <t>B7</t>
    </r>
    <r>
      <rPr>
        <sz val="10"/>
        <rFont val="Arial"/>
        <family val="0"/>
      </rPr>
      <t xml:space="preserve"> STUD</t>
    </r>
  </si>
  <si>
    <t xml:space="preserve">       REV 05.13.03</t>
  </si>
  <si>
    <r>
      <t xml:space="preserve">  TORQUE GUIDE FOR SAE GRADE </t>
    </r>
    <r>
      <rPr>
        <b/>
        <sz val="10"/>
        <rFont val="Arial"/>
        <family val="2"/>
      </rPr>
      <t>J429 GR 8</t>
    </r>
    <r>
      <rPr>
        <sz val="10"/>
        <rFont val="Arial"/>
        <family val="0"/>
      </rPr>
      <t xml:space="preserve"> STUD</t>
    </r>
  </si>
  <si>
    <t xml:space="preserve">       REV 01.26.04</t>
  </si>
  <si>
    <t xml:space="preserve">  TORQUE GUIDE FOR ASTM A490 STUD</t>
  </si>
  <si>
    <r>
      <t xml:space="preserve">  TORQUE GUIDE FOR ASTM A320 CLASS L7 GRADE </t>
    </r>
    <r>
      <rPr>
        <sz val="10"/>
        <rFont val="Arial"/>
        <family val="2"/>
      </rPr>
      <t>M</t>
    </r>
  </si>
  <si>
    <r>
      <t xml:space="preserve">  TORQUE GUIDE FOR ASTM A449</t>
    </r>
    <r>
      <rPr>
        <sz val="10"/>
        <rFont val="Arial"/>
        <family val="0"/>
      </rPr>
      <t xml:space="preserve"> STUD</t>
    </r>
  </si>
  <si>
    <t xml:space="preserve">       REV 09.10.04</t>
  </si>
  <si>
    <t>Bolt Load-Torque Chart</t>
  </si>
  <si>
    <t>( Guideline Only 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</si>
</sst>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000"/>
    <numFmt numFmtId="180" formatCode="0.000"/>
  </numFmts>
  <fonts count="4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badi MT Condensed Light"/>
      <family val="0"/>
    </font>
    <font>
      <vertAlign val="superscript"/>
      <sz val="9"/>
      <color indexed="8"/>
      <name val="Abadi MT Condensed Light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3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3" fontId="0" fillId="0" borderId="15" xfId="0" applyNumberFormat="1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3" fontId="0" fillId="0" borderId="17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3" fontId="0" fillId="0" borderId="23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3" fontId="0" fillId="33" borderId="10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1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24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33" borderId="29" xfId="0" applyNumberForma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33" borderId="23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3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3" fontId="0" fillId="0" borderId="32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3" fontId="0" fillId="0" borderId="36" xfId="0" applyNumberFormat="1" applyBorder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35" borderId="38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3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13" fontId="0" fillId="33" borderId="17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30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34" xfId="0" applyNumberForma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6</xdr:row>
      <xdr:rowOff>38100</xdr:rowOff>
    </xdr:from>
    <xdr:to>
      <xdr:col>15</xdr:col>
      <xdr:colOff>533400</xdr:colOff>
      <xdr:row>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24850" y="1190625"/>
          <a:ext cx="3905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STEEL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K=.440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581025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1219200"/>
          <a:ext cx="533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BOLT SIZE DIA. x TPI</a:t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571500</xdr:colOff>
      <xdr:row>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00100" y="1200150"/>
          <a:ext cx="533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HEX NUT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ACROSS FLAT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571500</xdr:colOff>
      <xdr:row>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1238250"/>
          <a:ext cx="5334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STRESS AREA (IN</a:t>
          </a:r>
          <a:r>
            <a:rPr lang="en-US" cap="none" sz="900" b="0" i="0" u="none" baseline="3000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)</a:t>
          </a:r>
        </a:p>
      </xdr:txBody>
    </xdr:sp>
    <xdr:clientData/>
  </xdr:twoCellAnchor>
  <xdr:twoCellAnchor>
    <xdr:from>
      <xdr:col>6</xdr:col>
      <xdr:colOff>66675</xdr:colOff>
      <xdr:row>6</xdr:row>
      <xdr:rowOff>28575</xdr:rowOff>
    </xdr:from>
    <xdr:to>
      <xdr:col>6</xdr:col>
      <xdr:colOff>571500</xdr:colOff>
      <xdr:row>8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47875" y="118110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MIN YIELD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STRENGTH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(PSI)</a:t>
          </a:r>
        </a:p>
      </xdr:txBody>
    </xdr:sp>
    <xdr:clientData/>
  </xdr:twoCellAnchor>
  <xdr:twoCellAnchor>
    <xdr:from>
      <xdr:col>7</xdr:col>
      <xdr:colOff>95250</xdr:colOff>
      <xdr:row>6</xdr:row>
      <xdr:rowOff>28575</xdr:rowOff>
    </xdr:from>
    <xdr:to>
      <xdr:col>7</xdr:col>
      <xdr:colOff>561975</xdr:colOff>
      <xdr:row>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86050" y="1181100"/>
          <a:ext cx="466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BOLT TENSION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(LBS)</a:t>
          </a:r>
        </a:p>
      </xdr:txBody>
    </xdr:sp>
    <xdr:clientData/>
  </xdr:twoCellAnchor>
  <xdr:twoCellAnchor>
    <xdr:from>
      <xdr:col>9</xdr:col>
      <xdr:colOff>76200</xdr:colOff>
      <xdr:row>6</xdr:row>
      <xdr:rowOff>28575</xdr:rowOff>
    </xdr:from>
    <xdr:to>
      <xdr:col>9</xdr:col>
      <xdr:colOff>742950</xdr:colOff>
      <xdr:row>8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81475" y="1181100"/>
          <a:ext cx="666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MOLYBDENUM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DISULFIDE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K=.100
</a:t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790575</xdr:colOff>
      <xdr:row>8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24425" y="1181100"/>
          <a:ext cx="742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MOLY/LEAD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OXIDE/GRAPHITE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K=.125</a:t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609600</xdr:colOff>
      <xdr:row>8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34050" y="118110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COPPER 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K=.140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790575</xdr:colOff>
      <xdr:row>8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24225" y="120015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DISC WASHER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 FILM SPRAY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K=.109
</a:t>
          </a:r>
        </a:p>
      </xdr:txBody>
    </xdr:sp>
    <xdr:clientData/>
  </xdr:twoCellAnchor>
  <xdr:twoCellAnchor>
    <xdr:from>
      <xdr:col>12</xdr:col>
      <xdr:colOff>76200</xdr:colOff>
      <xdr:row>6</xdr:row>
      <xdr:rowOff>47625</xdr:rowOff>
    </xdr:from>
    <xdr:to>
      <xdr:col>12</xdr:col>
      <xdr:colOff>533400</xdr:colOff>
      <xdr:row>8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29375" y="1200150"/>
          <a:ext cx="457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NICKEL&amp;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K=.150</a:t>
          </a:r>
        </a:p>
      </xdr:txBody>
    </xdr:sp>
    <xdr:clientData/>
  </xdr:twoCellAnchor>
  <xdr:twoCellAnchor>
    <xdr:from>
      <xdr:col>13</xdr:col>
      <xdr:colOff>57150</xdr:colOff>
      <xdr:row>6</xdr:row>
      <xdr:rowOff>47625</xdr:rowOff>
    </xdr:from>
    <xdr:to>
      <xdr:col>13</xdr:col>
      <xdr:colOff>485775</xdr:colOff>
      <xdr:row>8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029450" y="1200150"/>
          <a:ext cx="4286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API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SA2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K=.157</a:t>
          </a:r>
        </a:p>
      </xdr:txBody>
    </xdr:sp>
    <xdr:clientData/>
  </xdr:twoCellAnchor>
  <xdr:twoCellAnchor>
    <xdr:from>
      <xdr:col>14</xdr:col>
      <xdr:colOff>76200</xdr:colOff>
      <xdr:row>6</xdr:row>
      <xdr:rowOff>38100</xdr:rowOff>
    </xdr:from>
    <xdr:to>
      <xdr:col>14</xdr:col>
      <xdr:colOff>552450</xdr:colOff>
      <xdr:row>8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48575" y="1190625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MACHINE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OIL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K=.200</a:t>
          </a:r>
        </a:p>
      </xdr:txBody>
    </xdr:sp>
    <xdr:clientData/>
  </xdr:twoCellAnchor>
  <xdr:twoCellAnchor>
    <xdr:from>
      <xdr:col>10</xdr:col>
      <xdr:colOff>409575</xdr:colOff>
      <xdr:row>4</xdr:row>
      <xdr:rowOff>66675</xdr:rowOff>
    </xdr:from>
    <xdr:to>
      <xdr:col>13</xdr:col>
      <xdr:colOff>581025</xdr:colOff>
      <xdr:row>5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286375" y="885825"/>
          <a:ext cx="2266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TORQUE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(FtLbs)</a:t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16</xdr:col>
      <xdr:colOff>581025</xdr:colOff>
      <xdr:row>7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820150" y="1181100"/>
          <a:ext cx="552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CUSTOM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(INSERT K)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10</xdr:col>
      <xdr:colOff>762000</xdr:colOff>
      <xdr:row>0</xdr:row>
      <xdr:rowOff>123825</xdr:rowOff>
    </xdr:from>
    <xdr:to>
      <xdr:col>11</xdr:col>
      <xdr:colOff>180975</xdr:colOff>
      <xdr:row>0</xdr:row>
      <xdr:rowOff>266700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5638800" y="123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® </a:t>
          </a:r>
        </a:p>
      </xdr:txBody>
    </xdr:sp>
    <xdr:clientData/>
  </xdr:twoCellAnchor>
  <xdr:twoCellAnchor>
    <xdr:from>
      <xdr:col>1</xdr:col>
      <xdr:colOff>66675</xdr:colOff>
      <xdr:row>27</xdr:row>
      <xdr:rowOff>95250</xdr:rowOff>
    </xdr:from>
    <xdr:to>
      <xdr:col>14</xdr:col>
      <xdr:colOff>76200</xdr:colOff>
      <xdr:row>31</xdr:row>
      <xdr:rowOff>142875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219075" y="4724400"/>
          <a:ext cx="74295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guide. all results should be analyzed against actual field results to establish their validity.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 click desired tab for B7 or B16 material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desired percent yield in yellow field at top of form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'K' factor is not listed,  Enter appropriate value under Custom (insert K) , in yellow field only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always- after entering any value, click outside the field or hit enter to update calculations.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NOTICE: Spread sheet is active and unprotected. Any alterations to cells other than those shown in yellow could produce incorrect results.</a:t>
          </a:r>
        </a:p>
      </xdr:txBody>
    </xdr:sp>
    <xdr:clientData/>
  </xdr:twoCellAnchor>
  <xdr:twoCellAnchor>
    <xdr:from>
      <xdr:col>8</xdr:col>
      <xdr:colOff>47625</xdr:colOff>
      <xdr:row>0</xdr:row>
      <xdr:rowOff>142875</xdr:rowOff>
    </xdr:from>
    <xdr:to>
      <xdr:col>12</xdr:col>
      <xdr:colOff>47625</xdr:colOff>
      <xdr:row>2</xdr:row>
      <xdr:rowOff>114300</xdr:rowOff>
    </xdr:to>
    <xdr:pic>
      <xdr:nvPicPr>
        <xdr:cNvPr id="18" name="Picture 19" descr="2004 Hytorc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2875"/>
          <a:ext cx="3086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6</xdr:row>
      <xdr:rowOff>38100</xdr:rowOff>
    </xdr:from>
    <xdr:to>
      <xdr:col>15</xdr:col>
      <xdr:colOff>533400</xdr:colOff>
      <xdr:row>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43900" y="1190625"/>
          <a:ext cx="3905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STEEL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K=.440</a:t>
          </a:r>
        </a:p>
      </xdr:txBody>
    </xdr: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581025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1219200"/>
          <a:ext cx="533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BOLT SIZE DIA. x TPI</a:t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571500</xdr:colOff>
      <xdr:row>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9150" y="1200150"/>
          <a:ext cx="533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HEX NUT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ACROSS FLAT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571500</xdr:colOff>
      <xdr:row>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0" y="1238250"/>
          <a:ext cx="5334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STRESS AREA (IN</a:t>
          </a:r>
          <a:r>
            <a:rPr lang="en-US" cap="none" sz="900" b="0" i="0" u="none" baseline="3000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)</a:t>
          </a:r>
        </a:p>
      </xdr:txBody>
    </xdr:sp>
    <xdr:clientData/>
  </xdr:twoCellAnchor>
  <xdr:twoCellAnchor>
    <xdr:from>
      <xdr:col>6</xdr:col>
      <xdr:colOff>66675</xdr:colOff>
      <xdr:row>6</xdr:row>
      <xdr:rowOff>28575</xdr:rowOff>
    </xdr:from>
    <xdr:to>
      <xdr:col>6</xdr:col>
      <xdr:colOff>571500</xdr:colOff>
      <xdr:row>8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66925" y="118110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MIN YIELD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STRENGTH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(PSI)</a:t>
          </a:r>
        </a:p>
      </xdr:txBody>
    </xdr:sp>
    <xdr:clientData/>
  </xdr:twoCellAnchor>
  <xdr:twoCellAnchor>
    <xdr:from>
      <xdr:col>7</xdr:col>
      <xdr:colOff>95250</xdr:colOff>
      <xdr:row>6</xdr:row>
      <xdr:rowOff>28575</xdr:rowOff>
    </xdr:from>
    <xdr:to>
      <xdr:col>7</xdr:col>
      <xdr:colOff>561975</xdr:colOff>
      <xdr:row>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05100" y="1181100"/>
          <a:ext cx="466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BOLT TENSION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(LBS)</a:t>
          </a:r>
        </a:p>
      </xdr:txBody>
    </xdr:sp>
    <xdr:clientData/>
  </xdr:twoCellAnchor>
  <xdr:twoCellAnchor>
    <xdr:from>
      <xdr:col>9</xdr:col>
      <xdr:colOff>76200</xdr:colOff>
      <xdr:row>6</xdr:row>
      <xdr:rowOff>28575</xdr:rowOff>
    </xdr:from>
    <xdr:to>
      <xdr:col>9</xdr:col>
      <xdr:colOff>742950</xdr:colOff>
      <xdr:row>8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1181100"/>
          <a:ext cx="666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MOLYBDENUM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DISULFIDE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K=.100
</a:t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790575</xdr:colOff>
      <xdr:row>8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43475" y="1181100"/>
          <a:ext cx="742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MOLY/LEAD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OXIDE/GRAPHITE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K=.125</a:t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609600</xdr:colOff>
      <xdr:row>8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53100" y="118110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COPPER 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K=.140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790575</xdr:colOff>
      <xdr:row>8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43275" y="120015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DISC WASHER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 FILM SPRAY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K=.109
</a:t>
          </a:r>
        </a:p>
      </xdr:txBody>
    </xdr:sp>
    <xdr:clientData/>
  </xdr:twoCellAnchor>
  <xdr:twoCellAnchor>
    <xdr:from>
      <xdr:col>12</xdr:col>
      <xdr:colOff>76200</xdr:colOff>
      <xdr:row>6</xdr:row>
      <xdr:rowOff>47625</xdr:rowOff>
    </xdr:from>
    <xdr:to>
      <xdr:col>12</xdr:col>
      <xdr:colOff>533400</xdr:colOff>
      <xdr:row>8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48425" y="1200150"/>
          <a:ext cx="457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NICKEL&amp;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K=.150</a:t>
          </a:r>
        </a:p>
      </xdr:txBody>
    </xdr:sp>
    <xdr:clientData/>
  </xdr:twoCellAnchor>
  <xdr:twoCellAnchor>
    <xdr:from>
      <xdr:col>13</xdr:col>
      <xdr:colOff>57150</xdr:colOff>
      <xdr:row>6</xdr:row>
      <xdr:rowOff>47625</xdr:rowOff>
    </xdr:from>
    <xdr:to>
      <xdr:col>13</xdr:col>
      <xdr:colOff>485775</xdr:colOff>
      <xdr:row>8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048500" y="1200150"/>
          <a:ext cx="4286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API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SA2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K=.157</a:t>
          </a:r>
        </a:p>
      </xdr:txBody>
    </xdr:sp>
    <xdr:clientData/>
  </xdr:twoCellAnchor>
  <xdr:twoCellAnchor>
    <xdr:from>
      <xdr:col>14</xdr:col>
      <xdr:colOff>76200</xdr:colOff>
      <xdr:row>6</xdr:row>
      <xdr:rowOff>38100</xdr:rowOff>
    </xdr:from>
    <xdr:to>
      <xdr:col>14</xdr:col>
      <xdr:colOff>552450</xdr:colOff>
      <xdr:row>8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67625" y="1190625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MACHINE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OIL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K=.200</a:t>
          </a:r>
        </a:p>
      </xdr:txBody>
    </xdr:sp>
    <xdr:clientData/>
  </xdr:twoCellAnchor>
  <xdr:twoCellAnchor>
    <xdr:from>
      <xdr:col>10</xdr:col>
      <xdr:colOff>409575</xdr:colOff>
      <xdr:row>4</xdr:row>
      <xdr:rowOff>66675</xdr:rowOff>
    </xdr:from>
    <xdr:to>
      <xdr:col>13</xdr:col>
      <xdr:colOff>581025</xdr:colOff>
      <xdr:row>5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05425" y="885825"/>
          <a:ext cx="2266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TORQUE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(FtLbs)</a:t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16</xdr:col>
      <xdr:colOff>581025</xdr:colOff>
      <xdr:row>7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839200" y="1181100"/>
          <a:ext cx="552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CUSTOM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(INSERT K)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10</xdr:col>
      <xdr:colOff>762000</xdr:colOff>
      <xdr:row>0</xdr:row>
      <xdr:rowOff>123825</xdr:rowOff>
    </xdr:from>
    <xdr:to>
      <xdr:col>11</xdr:col>
      <xdr:colOff>180975</xdr:colOff>
      <xdr:row>0</xdr:row>
      <xdr:rowOff>266700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5657850" y="123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® </a:t>
          </a:r>
        </a:p>
      </xdr:txBody>
    </xdr:sp>
    <xdr:clientData/>
  </xdr:twoCellAnchor>
  <xdr:twoCellAnchor>
    <xdr:from>
      <xdr:col>1</xdr:col>
      <xdr:colOff>161925</xdr:colOff>
      <xdr:row>38</xdr:row>
      <xdr:rowOff>133350</xdr:rowOff>
    </xdr:from>
    <xdr:to>
      <xdr:col>15</xdr:col>
      <xdr:colOff>57150</xdr:colOff>
      <xdr:row>44</xdr:row>
      <xdr:rowOff>123825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33375" y="6543675"/>
          <a:ext cx="79248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guide. all results should be analyzed against actual field results to establish their validity.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 click desired tab for B7 or B16 material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desired percent yield in yellow field at top of form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'K' factor is not listed,  Enter appropriate value under Custom (insert K) , in yellow field only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always- after entering any value, click outside the field or hit enter to update calculations.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NOTICE: Spread sheet is active and unprotected. Any alterations to cells other than those shown in yellow could produce incorrect results.</a:t>
          </a:r>
        </a:p>
      </xdr:txBody>
    </xdr:sp>
    <xdr:clientData/>
  </xdr:twoCellAnchor>
  <xdr:twoCellAnchor>
    <xdr:from>
      <xdr:col>8</xdr:col>
      <xdr:colOff>28575</xdr:colOff>
      <xdr:row>0</xdr:row>
      <xdr:rowOff>142875</xdr:rowOff>
    </xdr:from>
    <xdr:to>
      <xdr:col>12</xdr:col>
      <xdr:colOff>28575</xdr:colOff>
      <xdr:row>2</xdr:row>
      <xdr:rowOff>114300</xdr:rowOff>
    </xdr:to>
    <xdr:pic>
      <xdr:nvPicPr>
        <xdr:cNvPr id="18" name="Picture 19" descr="2004 Hytorc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2875"/>
          <a:ext cx="3086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6</xdr:row>
      <xdr:rowOff>38100</xdr:rowOff>
    </xdr:from>
    <xdr:to>
      <xdr:col>15</xdr:col>
      <xdr:colOff>533400</xdr:colOff>
      <xdr:row>8</xdr:row>
      <xdr:rowOff>152400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8324850" y="1190625"/>
          <a:ext cx="3905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STEEL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K=.440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581025</xdr:colOff>
      <xdr:row>8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0025" y="1219200"/>
          <a:ext cx="533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BOLT SIZE DIA. x TPI</a:t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571500</xdr:colOff>
      <xdr:row>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" y="1200150"/>
          <a:ext cx="533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HEX NUT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ACROSS FLAT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571500</xdr:colOff>
      <xdr:row>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409700" y="1238250"/>
          <a:ext cx="5334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STRESS AREA (IN</a:t>
          </a:r>
          <a:r>
            <a:rPr lang="en-US" cap="none" sz="900" b="0" i="0" u="none" baseline="3000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)</a:t>
          </a:r>
        </a:p>
      </xdr:txBody>
    </xdr:sp>
    <xdr:clientData/>
  </xdr:twoCellAnchor>
  <xdr:twoCellAnchor>
    <xdr:from>
      <xdr:col>6</xdr:col>
      <xdr:colOff>66675</xdr:colOff>
      <xdr:row>6</xdr:row>
      <xdr:rowOff>28575</xdr:rowOff>
    </xdr:from>
    <xdr:to>
      <xdr:col>6</xdr:col>
      <xdr:colOff>571500</xdr:colOff>
      <xdr:row>8</xdr:row>
      <xdr:rowOff>161925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47875" y="118110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MIN YIELD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STRENGTH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(PSI)</a:t>
          </a:r>
        </a:p>
      </xdr:txBody>
    </xdr:sp>
    <xdr:clientData/>
  </xdr:twoCellAnchor>
  <xdr:twoCellAnchor>
    <xdr:from>
      <xdr:col>7</xdr:col>
      <xdr:colOff>95250</xdr:colOff>
      <xdr:row>6</xdr:row>
      <xdr:rowOff>28575</xdr:rowOff>
    </xdr:from>
    <xdr:to>
      <xdr:col>7</xdr:col>
      <xdr:colOff>561975</xdr:colOff>
      <xdr:row>8</xdr:row>
      <xdr:rowOff>152400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686050" y="1181100"/>
          <a:ext cx="466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BOLT TENSION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(LBS)</a:t>
          </a:r>
        </a:p>
      </xdr:txBody>
    </xdr:sp>
    <xdr:clientData/>
  </xdr:twoCellAnchor>
  <xdr:twoCellAnchor>
    <xdr:from>
      <xdr:col>9</xdr:col>
      <xdr:colOff>76200</xdr:colOff>
      <xdr:row>6</xdr:row>
      <xdr:rowOff>28575</xdr:rowOff>
    </xdr:from>
    <xdr:to>
      <xdr:col>9</xdr:col>
      <xdr:colOff>742950</xdr:colOff>
      <xdr:row>8</xdr:row>
      <xdr:rowOff>152400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181475" y="1181100"/>
          <a:ext cx="666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MOLYBDENUM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DISULFIDE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K=.100
</a:t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790575</xdr:colOff>
      <xdr:row>8</xdr:row>
      <xdr:rowOff>152400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924425" y="1181100"/>
          <a:ext cx="742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MOLY/LEAD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OXIDE/GRAPHITE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K=.125</a:t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609600</xdr:colOff>
      <xdr:row>8</xdr:row>
      <xdr:rowOff>142875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734050" y="118110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COPPER 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K=.140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790575</xdr:colOff>
      <xdr:row>8</xdr:row>
      <xdr:rowOff>161925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3324225" y="120015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DISC WASHER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 FILM SPRAY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K=.109
</a:t>
          </a:r>
        </a:p>
      </xdr:txBody>
    </xdr:sp>
    <xdr:clientData/>
  </xdr:twoCellAnchor>
  <xdr:twoCellAnchor>
    <xdr:from>
      <xdr:col>12</xdr:col>
      <xdr:colOff>76200</xdr:colOff>
      <xdr:row>6</xdr:row>
      <xdr:rowOff>47625</xdr:rowOff>
    </xdr:from>
    <xdr:to>
      <xdr:col>12</xdr:col>
      <xdr:colOff>533400</xdr:colOff>
      <xdr:row>8</xdr:row>
      <xdr:rowOff>152400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6429375" y="1200150"/>
          <a:ext cx="457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NICKEL&amp;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K=.150</a:t>
          </a:r>
        </a:p>
      </xdr:txBody>
    </xdr:sp>
    <xdr:clientData/>
  </xdr:twoCellAnchor>
  <xdr:twoCellAnchor>
    <xdr:from>
      <xdr:col>13</xdr:col>
      <xdr:colOff>57150</xdr:colOff>
      <xdr:row>6</xdr:row>
      <xdr:rowOff>47625</xdr:rowOff>
    </xdr:from>
    <xdr:to>
      <xdr:col>13</xdr:col>
      <xdr:colOff>485775</xdr:colOff>
      <xdr:row>8</xdr:row>
      <xdr:rowOff>133350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7029450" y="1200150"/>
          <a:ext cx="4286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API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SA2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K=.157</a:t>
          </a:r>
        </a:p>
      </xdr:txBody>
    </xdr:sp>
    <xdr:clientData/>
  </xdr:twoCellAnchor>
  <xdr:twoCellAnchor>
    <xdr:from>
      <xdr:col>14</xdr:col>
      <xdr:colOff>76200</xdr:colOff>
      <xdr:row>6</xdr:row>
      <xdr:rowOff>38100</xdr:rowOff>
    </xdr:from>
    <xdr:to>
      <xdr:col>14</xdr:col>
      <xdr:colOff>552450</xdr:colOff>
      <xdr:row>8</xdr:row>
      <xdr:rowOff>152400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7648575" y="1190625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MACHINE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OIL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K=.200</a:t>
          </a:r>
        </a:p>
      </xdr:txBody>
    </xdr:sp>
    <xdr:clientData/>
  </xdr:twoCellAnchor>
  <xdr:twoCellAnchor>
    <xdr:from>
      <xdr:col>10</xdr:col>
      <xdr:colOff>409575</xdr:colOff>
      <xdr:row>4</xdr:row>
      <xdr:rowOff>66675</xdr:rowOff>
    </xdr:from>
    <xdr:to>
      <xdr:col>13</xdr:col>
      <xdr:colOff>581025</xdr:colOff>
      <xdr:row>5</xdr:row>
      <xdr:rowOff>104775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5286375" y="885825"/>
          <a:ext cx="2266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TORQUE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(FtLbs)</a:t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16</xdr:col>
      <xdr:colOff>581025</xdr:colOff>
      <xdr:row>7</xdr:row>
      <xdr:rowOff>171450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8820150" y="1181100"/>
          <a:ext cx="552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CUSTOM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(INSERT K)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10</xdr:col>
      <xdr:colOff>762000</xdr:colOff>
      <xdr:row>0</xdr:row>
      <xdr:rowOff>123825</xdr:rowOff>
    </xdr:from>
    <xdr:to>
      <xdr:col>11</xdr:col>
      <xdr:colOff>180975</xdr:colOff>
      <xdr:row>0</xdr:row>
      <xdr:rowOff>266700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5638800" y="123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® </a:t>
          </a:r>
        </a:p>
      </xdr:txBody>
    </xdr:sp>
    <xdr:clientData/>
  </xdr:twoCellAnchor>
  <xdr:twoCellAnchor>
    <xdr:from>
      <xdr:col>1</xdr:col>
      <xdr:colOff>66675</xdr:colOff>
      <xdr:row>38</xdr:row>
      <xdr:rowOff>95250</xdr:rowOff>
    </xdr:from>
    <xdr:to>
      <xdr:col>14</xdr:col>
      <xdr:colOff>76200</xdr:colOff>
      <xdr:row>42</xdr:row>
      <xdr:rowOff>142875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219075" y="6505575"/>
          <a:ext cx="74295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guide. all results should be analyzed against actual field results to establish their validity.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 click desired tab for B7 or B16 material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desired percent yield in yellow field at top of form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'K' factor is not listed,  Enter appropriate value under Custom (insert K) , in yellow field only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always- after entering any value, click outside the field or hit enter to update calculations.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NOTICE: Spread sheet is active and unprotected. Any alterations to cells other than those shown in yellow could produce incorrect results.</a:t>
          </a:r>
        </a:p>
      </xdr:txBody>
    </xdr:sp>
    <xdr:clientData/>
  </xdr:twoCellAnchor>
  <xdr:twoCellAnchor>
    <xdr:from>
      <xdr:col>8</xdr:col>
      <xdr:colOff>352425</xdr:colOff>
      <xdr:row>0</xdr:row>
      <xdr:rowOff>171450</xdr:rowOff>
    </xdr:from>
    <xdr:to>
      <xdr:col>12</xdr:col>
      <xdr:colOff>342900</xdr:colOff>
      <xdr:row>2</xdr:row>
      <xdr:rowOff>152400</xdr:rowOff>
    </xdr:to>
    <xdr:pic>
      <xdr:nvPicPr>
        <xdr:cNvPr id="18" name="Picture 27" descr="2004 Hytorc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1450"/>
          <a:ext cx="3076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6</xdr:row>
      <xdr:rowOff>38100</xdr:rowOff>
    </xdr:from>
    <xdr:to>
      <xdr:col>15</xdr:col>
      <xdr:colOff>533400</xdr:colOff>
      <xdr:row>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43900" y="1190625"/>
          <a:ext cx="3905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STEEL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K=.440</a:t>
          </a:r>
        </a:p>
      </xdr:txBody>
    </xdr: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581025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1219200"/>
          <a:ext cx="533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BOLT SIZE DIA. x TPI</a:t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571500</xdr:colOff>
      <xdr:row>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9150" y="1200150"/>
          <a:ext cx="533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HEX NUT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ACROSS FLAT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571500</xdr:colOff>
      <xdr:row>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0" y="1238250"/>
          <a:ext cx="5334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STRESS AREA (IN</a:t>
          </a:r>
          <a:r>
            <a:rPr lang="en-US" cap="none" sz="900" b="0" i="0" u="none" baseline="3000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)</a:t>
          </a:r>
        </a:p>
      </xdr:txBody>
    </xdr:sp>
    <xdr:clientData/>
  </xdr:twoCellAnchor>
  <xdr:twoCellAnchor>
    <xdr:from>
      <xdr:col>6</xdr:col>
      <xdr:colOff>66675</xdr:colOff>
      <xdr:row>6</xdr:row>
      <xdr:rowOff>28575</xdr:rowOff>
    </xdr:from>
    <xdr:to>
      <xdr:col>6</xdr:col>
      <xdr:colOff>571500</xdr:colOff>
      <xdr:row>8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66925" y="118110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MIN YIELD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STRENGTH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(PSI)</a:t>
          </a:r>
        </a:p>
      </xdr:txBody>
    </xdr:sp>
    <xdr:clientData/>
  </xdr:twoCellAnchor>
  <xdr:twoCellAnchor>
    <xdr:from>
      <xdr:col>7</xdr:col>
      <xdr:colOff>95250</xdr:colOff>
      <xdr:row>6</xdr:row>
      <xdr:rowOff>28575</xdr:rowOff>
    </xdr:from>
    <xdr:to>
      <xdr:col>7</xdr:col>
      <xdr:colOff>561975</xdr:colOff>
      <xdr:row>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05100" y="1181100"/>
          <a:ext cx="466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BOLT TENSION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(LBS)</a:t>
          </a:r>
        </a:p>
      </xdr:txBody>
    </xdr:sp>
    <xdr:clientData/>
  </xdr:twoCellAnchor>
  <xdr:twoCellAnchor>
    <xdr:from>
      <xdr:col>9</xdr:col>
      <xdr:colOff>76200</xdr:colOff>
      <xdr:row>6</xdr:row>
      <xdr:rowOff>28575</xdr:rowOff>
    </xdr:from>
    <xdr:to>
      <xdr:col>9</xdr:col>
      <xdr:colOff>742950</xdr:colOff>
      <xdr:row>8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1181100"/>
          <a:ext cx="666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MOLYBDENUM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DISULFIDE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K=.100
</a:t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790575</xdr:colOff>
      <xdr:row>8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43475" y="1181100"/>
          <a:ext cx="742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MOLY/LEAD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OXIDE/GRAPHITE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K=.125</a:t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609600</xdr:colOff>
      <xdr:row>8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53100" y="118110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COPPER 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K=.140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790575</xdr:colOff>
      <xdr:row>8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43275" y="120015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DISC WASHER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 FILM SPRAY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K=.109
</a:t>
          </a:r>
        </a:p>
      </xdr:txBody>
    </xdr:sp>
    <xdr:clientData/>
  </xdr:twoCellAnchor>
  <xdr:twoCellAnchor>
    <xdr:from>
      <xdr:col>12</xdr:col>
      <xdr:colOff>76200</xdr:colOff>
      <xdr:row>6</xdr:row>
      <xdr:rowOff>47625</xdr:rowOff>
    </xdr:from>
    <xdr:to>
      <xdr:col>12</xdr:col>
      <xdr:colOff>533400</xdr:colOff>
      <xdr:row>8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48425" y="1200150"/>
          <a:ext cx="457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NICKEL&amp;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K=.150</a:t>
          </a:r>
        </a:p>
      </xdr:txBody>
    </xdr:sp>
    <xdr:clientData/>
  </xdr:twoCellAnchor>
  <xdr:twoCellAnchor>
    <xdr:from>
      <xdr:col>13</xdr:col>
      <xdr:colOff>57150</xdr:colOff>
      <xdr:row>6</xdr:row>
      <xdr:rowOff>47625</xdr:rowOff>
    </xdr:from>
    <xdr:to>
      <xdr:col>13</xdr:col>
      <xdr:colOff>485775</xdr:colOff>
      <xdr:row>8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048500" y="1200150"/>
          <a:ext cx="4286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API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SA2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K=.157</a:t>
          </a:r>
        </a:p>
      </xdr:txBody>
    </xdr:sp>
    <xdr:clientData/>
  </xdr:twoCellAnchor>
  <xdr:twoCellAnchor>
    <xdr:from>
      <xdr:col>14</xdr:col>
      <xdr:colOff>76200</xdr:colOff>
      <xdr:row>6</xdr:row>
      <xdr:rowOff>38100</xdr:rowOff>
    </xdr:from>
    <xdr:to>
      <xdr:col>14</xdr:col>
      <xdr:colOff>552450</xdr:colOff>
      <xdr:row>8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67625" y="1190625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MACHINE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OIL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K=.200</a:t>
          </a:r>
        </a:p>
      </xdr:txBody>
    </xdr:sp>
    <xdr:clientData/>
  </xdr:twoCellAnchor>
  <xdr:twoCellAnchor>
    <xdr:from>
      <xdr:col>10</xdr:col>
      <xdr:colOff>409575</xdr:colOff>
      <xdr:row>4</xdr:row>
      <xdr:rowOff>66675</xdr:rowOff>
    </xdr:from>
    <xdr:to>
      <xdr:col>13</xdr:col>
      <xdr:colOff>581025</xdr:colOff>
      <xdr:row>5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05425" y="885825"/>
          <a:ext cx="2266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TORQUE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(FtLbs)</a:t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16</xdr:col>
      <xdr:colOff>581025</xdr:colOff>
      <xdr:row>7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839200" y="1181100"/>
          <a:ext cx="552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CUSTOM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(INSERT K)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10</xdr:col>
      <xdr:colOff>762000</xdr:colOff>
      <xdr:row>0</xdr:row>
      <xdr:rowOff>123825</xdr:rowOff>
    </xdr:from>
    <xdr:to>
      <xdr:col>11</xdr:col>
      <xdr:colOff>180975</xdr:colOff>
      <xdr:row>0</xdr:row>
      <xdr:rowOff>266700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5657850" y="123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® </a:t>
          </a:r>
        </a:p>
      </xdr:txBody>
    </xdr:sp>
    <xdr:clientData/>
  </xdr:twoCellAnchor>
  <xdr:twoCellAnchor>
    <xdr:from>
      <xdr:col>1</xdr:col>
      <xdr:colOff>161925</xdr:colOff>
      <xdr:row>38</xdr:row>
      <xdr:rowOff>133350</xdr:rowOff>
    </xdr:from>
    <xdr:to>
      <xdr:col>15</xdr:col>
      <xdr:colOff>57150</xdr:colOff>
      <xdr:row>44</xdr:row>
      <xdr:rowOff>123825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33375" y="6543675"/>
          <a:ext cx="79248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guide. all results should be analyzed against actual field results to establish their validity.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 click desired tab for B7 or B16 material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desired percent yield in yellow field at top of form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'K' factor is not listed,  Enter appropriate value under Custom (insert K) , in yellow field only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always- after entering any value, click outside the field or hit enter to update calculations.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NOTICE: Spread sheet is active and unprotected. Any alterations to cells other than those shown in yellow could produce incorrect results.</a:t>
          </a:r>
        </a:p>
      </xdr:txBody>
    </xdr:sp>
    <xdr:clientData/>
  </xdr:twoCellAnchor>
  <xdr:twoCellAnchor>
    <xdr:from>
      <xdr:col>8</xdr:col>
      <xdr:colOff>352425</xdr:colOff>
      <xdr:row>0</xdr:row>
      <xdr:rowOff>200025</xdr:rowOff>
    </xdr:from>
    <xdr:to>
      <xdr:col>12</xdr:col>
      <xdr:colOff>342900</xdr:colOff>
      <xdr:row>3</xdr:row>
      <xdr:rowOff>19050</xdr:rowOff>
    </xdr:to>
    <xdr:pic>
      <xdr:nvPicPr>
        <xdr:cNvPr id="18" name="Picture 19" descr="2004 Hytorc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0025"/>
          <a:ext cx="3076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6</xdr:row>
      <xdr:rowOff>38100</xdr:rowOff>
    </xdr:from>
    <xdr:to>
      <xdr:col>15</xdr:col>
      <xdr:colOff>533400</xdr:colOff>
      <xdr:row>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34375" y="1190625"/>
          <a:ext cx="3905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STEEL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K=.440</a:t>
          </a:r>
        </a:p>
      </xdr:txBody>
    </xdr: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581025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1219200"/>
          <a:ext cx="533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BOLT SIZE DIA. x TPI</a:t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571500</xdr:colOff>
      <xdr:row>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09625" y="1200150"/>
          <a:ext cx="533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HEX NUT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ACROSS FLAT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571500</xdr:colOff>
      <xdr:row>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19225" y="1238250"/>
          <a:ext cx="5334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STRESS AREA (IN</a:t>
          </a:r>
          <a:r>
            <a:rPr lang="en-US" cap="none" sz="900" b="0" i="0" u="none" baseline="3000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)</a:t>
          </a:r>
        </a:p>
      </xdr:txBody>
    </xdr:sp>
    <xdr:clientData/>
  </xdr:twoCellAnchor>
  <xdr:twoCellAnchor>
    <xdr:from>
      <xdr:col>6</xdr:col>
      <xdr:colOff>66675</xdr:colOff>
      <xdr:row>6</xdr:row>
      <xdr:rowOff>28575</xdr:rowOff>
    </xdr:from>
    <xdr:to>
      <xdr:col>6</xdr:col>
      <xdr:colOff>571500</xdr:colOff>
      <xdr:row>8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57400" y="118110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MIN YIELD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STRENGTH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(PSI)</a:t>
          </a:r>
        </a:p>
      </xdr:txBody>
    </xdr:sp>
    <xdr:clientData/>
  </xdr:twoCellAnchor>
  <xdr:twoCellAnchor>
    <xdr:from>
      <xdr:col>7</xdr:col>
      <xdr:colOff>95250</xdr:colOff>
      <xdr:row>6</xdr:row>
      <xdr:rowOff>28575</xdr:rowOff>
    </xdr:from>
    <xdr:to>
      <xdr:col>7</xdr:col>
      <xdr:colOff>561975</xdr:colOff>
      <xdr:row>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95575" y="1181100"/>
          <a:ext cx="466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BOLT TENSION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(LBS)</a:t>
          </a:r>
        </a:p>
      </xdr:txBody>
    </xdr:sp>
    <xdr:clientData/>
  </xdr:twoCellAnchor>
  <xdr:twoCellAnchor>
    <xdr:from>
      <xdr:col>9</xdr:col>
      <xdr:colOff>76200</xdr:colOff>
      <xdr:row>6</xdr:row>
      <xdr:rowOff>28575</xdr:rowOff>
    </xdr:from>
    <xdr:to>
      <xdr:col>9</xdr:col>
      <xdr:colOff>742950</xdr:colOff>
      <xdr:row>8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91000" y="1181100"/>
          <a:ext cx="666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MOLYBDENUM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DISULFIDE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K=.100
</a:t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790575</xdr:colOff>
      <xdr:row>8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33950" y="1181100"/>
          <a:ext cx="742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MOLY/LEAD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OXIDE/GRAPHITE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K=.125</a:t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609600</xdr:colOff>
      <xdr:row>8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43575" y="118110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COPPER 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K=.140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790575</xdr:colOff>
      <xdr:row>8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33750" y="120015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TS801MOLY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 FILM SPRAY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K=.109
</a:t>
          </a:r>
        </a:p>
      </xdr:txBody>
    </xdr:sp>
    <xdr:clientData/>
  </xdr:twoCellAnchor>
  <xdr:twoCellAnchor>
    <xdr:from>
      <xdr:col>12</xdr:col>
      <xdr:colOff>76200</xdr:colOff>
      <xdr:row>6</xdr:row>
      <xdr:rowOff>47625</xdr:rowOff>
    </xdr:from>
    <xdr:to>
      <xdr:col>12</xdr:col>
      <xdr:colOff>533400</xdr:colOff>
      <xdr:row>8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38900" y="1200150"/>
          <a:ext cx="457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NICKEL&amp;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K=.150</a:t>
          </a:r>
        </a:p>
      </xdr:txBody>
    </xdr:sp>
    <xdr:clientData/>
  </xdr:twoCellAnchor>
  <xdr:twoCellAnchor>
    <xdr:from>
      <xdr:col>13</xdr:col>
      <xdr:colOff>57150</xdr:colOff>
      <xdr:row>6</xdr:row>
      <xdr:rowOff>47625</xdr:rowOff>
    </xdr:from>
    <xdr:to>
      <xdr:col>13</xdr:col>
      <xdr:colOff>485775</xdr:colOff>
      <xdr:row>8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038975" y="1200150"/>
          <a:ext cx="4286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API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SA2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K=.157</a:t>
          </a:r>
        </a:p>
      </xdr:txBody>
    </xdr:sp>
    <xdr:clientData/>
  </xdr:twoCellAnchor>
  <xdr:twoCellAnchor>
    <xdr:from>
      <xdr:col>14</xdr:col>
      <xdr:colOff>76200</xdr:colOff>
      <xdr:row>6</xdr:row>
      <xdr:rowOff>38100</xdr:rowOff>
    </xdr:from>
    <xdr:to>
      <xdr:col>14</xdr:col>
      <xdr:colOff>552450</xdr:colOff>
      <xdr:row>8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58100" y="1190625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MACHINE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OIL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K=.200</a:t>
          </a:r>
        </a:p>
      </xdr:txBody>
    </xdr:sp>
    <xdr:clientData/>
  </xdr:twoCellAnchor>
  <xdr:twoCellAnchor>
    <xdr:from>
      <xdr:col>10</xdr:col>
      <xdr:colOff>409575</xdr:colOff>
      <xdr:row>4</xdr:row>
      <xdr:rowOff>66675</xdr:rowOff>
    </xdr:from>
    <xdr:to>
      <xdr:col>13</xdr:col>
      <xdr:colOff>581025</xdr:colOff>
      <xdr:row>5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295900" y="885825"/>
          <a:ext cx="2266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TORQUE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(FtLbs)</a:t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16</xdr:col>
      <xdr:colOff>581025</xdr:colOff>
      <xdr:row>7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829675" y="1181100"/>
          <a:ext cx="552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CUSTOM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(INSERT K)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10</xdr:col>
      <xdr:colOff>762000</xdr:colOff>
      <xdr:row>0</xdr:row>
      <xdr:rowOff>123825</xdr:rowOff>
    </xdr:from>
    <xdr:to>
      <xdr:col>11</xdr:col>
      <xdr:colOff>180975</xdr:colOff>
      <xdr:row>0</xdr:row>
      <xdr:rowOff>266700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5648325" y="123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® </a:t>
          </a:r>
        </a:p>
      </xdr:txBody>
    </xdr:sp>
    <xdr:clientData/>
  </xdr:twoCellAnchor>
  <xdr:twoCellAnchor>
    <xdr:from>
      <xdr:col>1</xdr:col>
      <xdr:colOff>161925</xdr:colOff>
      <xdr:row>16</xdr:row>
      <xdr:rowOff>133350</xdr:rowOff>
    </xdr:from>
    <xdr:to>
      <xdr:col>15</xdr:col>
      <xdr:colOff>57150</xdr:colOff>
      <xdr:row>22</xdr:row>
      <xdr:rowOff>123825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23850" y="2971800"/>
          <a:ext cx="79248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guide. all results should be analyzed against actual field results to establish their validity.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 click desired tab for B7 or B16 material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desired percent yield in yellow field at top of form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'K' factor is not listed,  Enter appropriate value under Custom (insert K) , in yellow field only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always- after entering any value, click outside the field or hit enter to update calculations.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NOTICE: Spread sheet is active and unprotected. Any alterations to cells other than those shown in yellow could produce incorrect results.</a:t>
          </a:r>
        </a:p>
      </xdr:txBody>
    </xdr:sp>
    <xdr:clientData/>
  </xdr:twoCellAnchor>
  <xdr:twoCellAnchor>
    <xdr:from>
      <xdr:col>8</xdr:col>
      <xdr:colOff>104775</xdr:colOff>
      <xdr:row>0</xdr:row>
      <xdr:rowOff>142875</xdr:rowOff>
    </xdr:from>
    <xdr:to>
      <xdr:col>12</xdr:col>
      <xdr:colOff>104775</xdr:colOff>
      <xdr:row>2</xdr:row>
      <xdr:rowOff>114300</xdr:rowOff>
    </xdr:to>
    <xdr:pic>
      <xdr:nvPicPr>
        <xdr:cNvPr id="18" name="Picture 19" descr="2004 Hytorc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42875"/>
          <a:ext cx="3086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6</xdr:row>
      <xdr:rowOff>38100</xdr:rowOff>
    </xdr:from>
    <xdr:to>
      <xdr:col>15</xdr:col>
      <xdr:colOff>533400</xdr:colOff>
      <xdr:row>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43900" y="1190625"/>
          <a:ext cx="3905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STEEL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K=.440</a:t>
          </a:r>
        </a:p>
      </xdr:txBody>
    </xdr:sp>
    <xdr:clientData/>
  </xdr:twoCellAnchor>
  <xdr:twoCellAnchor>
    <xdr:from>
      <xdr:col>1</xdr:col>
      <xdr:colOff>47625</xdr:colOff>
      <xdr:row>6</xdr:row>
      <xdr:rowOff>66675</xdr:rowOff>
    </xdr:from>
    <xdr:to>
      <xdr:col>1</xdr:col>
      <xdr:colOff>581025</xdr:colOff>
      <xdr:row>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1219200"/>
          <a:ext cx="533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BOLT SIZE DIA. x TPI</a:t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571500</xdr:colOff>
      <xdr:row>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9150" y="1200150"/>
          <a:ext cx="5334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HEX NUT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ACROSS FLAT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571500</xdr:colOff>
      <xdr:row>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0" y="1238250"/>
          <a:ext cx="5334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STRESS AREA (IN</a:t>
          </a:r>
          <a:r>
            <a:rPr lang="en-US" cap="none" sz="900" b="0" i="0" u="none" baseline="3000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)</a:t>
          </a:r>
        </a:p>
      </xdr:txBody>
    </xdr:sp>
    <xdr:clientData/>
  </xdr:twoCellAnchor>
  <xdr:twoCellAnchor>
    <xdr:from>
      <xdr:col>6</xdr:col>
      <xdr:colOff>66675</xdr:colOff>
      <xdr:row>6</xdr:row>
      <xdr:rowOff>28575</xdr:rowOff>
    </xdr:from>
    <xdr:to>
      <xdr:col>6</xdr:col>
      <xdr:colOff>571500</xdr:colOff>
      <xdr:row>8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66925" y="118110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MIN YIELD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STRENGTH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(PSI)</a:t>
          </a:r>
        </a:p>
      </xdr:txBody>
    </xdr:sp>
    <xdr:clientData/>
  </xdr:twoCellAnchor>
  <xdr:twoCellAnchor>
    <xdr:from>
      <xdr:col>7</xdr:col>
      <xdr:colOff>95250</xdr:colOff>
      <xdr:row>6</xdr:row>
      <xdr:rowOff>28575</xdr:rowOff>
    </xdr:from>
    <xdr:to>
      <xdr:col>7</xdr:col>
      <xdr:colOff>561975</xdr:colOff>
      <xdr:row>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05100" y="1181100"/>
          <a:ext cx="4667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BOLT TENSION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 (LBS)</a:t>
          </a:r>
        </a:p>
      </xdr:txBody>
    </xdr:sp>
    <xdr:clientData/>
  </xdr:twoCellAnchor>
  <xdr:twoCellAnchor>
    <xdr:from>
      <xdr:col>9</xdr:col>
      <xdr:colOff>76200</xdr:colOff>
      <xdr:row>6</xdr:row>
      <xdr:rowOff>28575</xdr:rowOff>
    </xdr:from>
    <xdr:to>
      <xdr:col>9</xdr:col>
      <xdr:colOff>742950</xdr:colOff>
      <xdr:row>8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1181100"/>
          <a:ext cx="6667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MOLYBDENUM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DISULFIDE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K=.100
</a:t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790575</xdr:colOff>
      <xdr:row>8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943475" y="1181100"/>
          <a:ext cx="742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MOLY/LEAD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OXIDE/GRAPHITE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K=.125</a:t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609600</xdr:colOff>
      <xdr:row>8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53100" y="1181100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COPPER 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K=.140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790575</xdr:colOff>
      <xdr:row>8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43275" y="1200150"/>
          <a:ext cx="733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TS801MOLY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DRY FILM SPRAY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K=.109
</a:t>
          </a:r>
        </a:p>
      </xdr:txBody>
    </xdr:sp>
    <xdr:clientData/>
  </xdr:twoCellAnchor>
  <xdr:twoCellAnchor>
    <xdr:from>
      <xdr:col>12</xdr:col>
      <xdr:colOff>76200</xdr:colOff>
      <xdr:row>6</xdr:row>
      <xdr:rowOff>47625</xdr:rowOff>
    </xdr:from>
    <xdr:to>
      <xdr:col>12</xdr:col>
      <xdr:colOff>533400</xdr:colOff>
      <xdr:row>8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48425" y="1200150"/>
          <a:ext cx="457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NICKEL&amp;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GRAPHITE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K=.150</a:t>
          </a:r>
        </a:p>
      </xdr:txBody>
    </xdr:sp>
    <xdr:clientData/>
  </xdr:twoCellAnchor>
  <xdr:twoCellAnchor>
    <xdr:from>
      <xdr:col>13</xdr:col>
      <xdr:colOff>57150</xdr:colOff>
      <xdr:row>6</xdr:row>
      <xdr:rowOff>47625</xdr:rowOff>
    </xdr:from>
    <xdr:to>
      <xdr:col>13</xdr:col>
      <xdr:colOff>485775</xdr:colOff>
      <xdr:row>8</xdr:row>
      <xdr:rowOff>133350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048500" y="1200150"/>
          <a:ext cx="4286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API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SA2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K=.157</a:t>
          </a:r>
        </a:p>
      </xdr:txBody>
    </xdr:sp>
    <xdr:clientData/>
  </xdr:twoCellAnchor>
  <xdr:twoCellAnchor>
    <xdr:from>
      <xdr:col>14</xdr:col>
      <xdr:colOff>76200</xdr:colOff>
      <xdr:row>6</xdr:row>
      <xdr:rowOff>38100</xdr:rowOff>
    </xdr:from>
    <xdr:to>
      <xdr:col>14</xdr:col>
      <xdr:colOff>552450</xdr:colOff>
      <xdr:row>8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67625" y="1190625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MACHINE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OIL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K=.200</a:t>
          </a:r>
        </a:p>
      </xdr:txBody>
    </xdr:sp>
    <xdr:clientData/>
  </xdr:twoCellAnchor>
  <xdr:twoCellAnchor>
    <xdr:from>
      <xdr:col>10</xdr:col>
      <xdr:colOff>409575</xdr:colOff>
      <xdr:row>4</xdr:row>
      <xdr:rowOff>66675</xdr:rowOff>
    </xdr:from>
    <xdr:to>
      <xdr:col>13</xdr:col>
      <xdr:colOff>581025</xdr:colOff>
      <xdr:row>5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05425" y="885825"/>
          <a:ext cx="2266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TORQUE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(FtLbs)</a:t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16</xdr:col>
      <xdr:colOff>581025</xdr:colOff>
      <xdr:row>7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839200" y="1181100"/>
          <a:ext cx="552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CUSTOM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(INSERT K)
</a:t>
          </a:r>
          <a:r>
            <a:rPr lang="en-US" cap="none" sz="900" b="0" i="0" u="none" baseline="0">
              <a:solidFill>
                <a:srgbClr val="000000"/>
              </a:solidFill>
              <a:latin typeface="Abadi MT Condensed Light"/>
              <a:ea typeface="Abadi MT Condensed Light"/>
              <a:cs typeface="Abadi MT Condensed Light"/>
            </a:rPr>
            <a:t>K=.300</a:t>
          </a:r>
        </a:p>
      </xdr:txBody>
    </xdr:sp>
    <xdr:clientData/>
  </xdr:twoCellAnchor>
  <xdr:twoCellAnchor>
    <xdr:from>
      <xdr:col>10</xdr:col>
      <xdr:colOff>762000</xdr:colOff>
      <xdr:row>0</xdr:row>
      <xdr:rowOff>123825</xdr:rowOff>
    </xdr:from>
    <xdr:to>
      <xdr:col>11</xdr:col>
      <xdr:colOff>180975</xdr:colOff>
      <xdr:row>0</xdr:row>
      <xdr:rowOff>266700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5657850" y="1238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® </a:t>
          </a:r>
        </a:p>
      </xdr:txBody>
    </xdr:sp>
    <xdr:clientData/>
  </xdr:twoCellAnchor>
  <xdr:twoCellAnchor>
    <xdr:from>
      <xdr:col>1</xdr:col>
      <xdr:colOff>161925</xdr:colOff>
      <xdr:row>16</xdr:row>
      <xdr:rowOff>133350</xdr:rowOff>
    </xdr:from>
    <xdr:to>
      <xdr:col>15</xdr:col>
      <xdr:colOff>57150</xdr:colOff>
      <xdr:row>22</xdr:row>
      <xdr:rowOff>123825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33375" y="2981325"/>
          <a:ext cx="79248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 sheet is to be used as a guide. all results should be analyzed against actual field results to establish their validity.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use spread sheet click desired tab for B7 or B16 material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desired percent yield in yellow field at top of form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'K' factor is not listed,  Enter appropriate value under Custom (insert K) , in yellow field only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always- after entering any value, click outside the field or hit enter to update calculations.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NOTICE: Spread sheet is active and unprotected. Any alterations to cells other than those shown in yellow could produce incorrect results.</a:t>
          </a:r>
        </a:p>
      </xdr:txBody>
    </xdr:sp>
    <xdr:clientData/>
  </xdr:twoCellAnchor>
  <xdr:twoCellAnchor>
    <xdr:from>
      <xdr:col>7</xdr:col>
      <xdr:colOff>638175</xdr:colOff>
      <xdr:row>0</xdr:row>
      <xdr:rowOff>66675</xdr:rowOff>
    </xdr:from>
    <xdr:to>
      <xdr:col>11</xdr:col>
      <xdr:colOff>609600</xdr:colOff>
      <xdr:row>2</xdr:row>
      <xdr:rowOff>38100</xdr:rowOff>
    </xdr:to>
    <xdr:pic>
      <xdr:nvPicPr>
        <xdr:cNvPr id="18" name="Picture 19" descr="2004 Hytorc Logo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6675"/>
          <a:ext cx="3086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.28125" style="0" customWidth="1"/>
    <col min="3" max="3" width="9.140625" style="0" hidden="1" customWidth="1"/>
    <col min="4" max="4" width="7.421875" style="0" hidden="1" customWidth="1"/>
    <col min="8" max="8" width="10.140625" style="0" customWidth="1"/>
    <col min="9" max="9" width="12.57421875" style="0" customWidth="1"/>
    <col min="10" max="10" width="11.57421875" style="0" customWidth="1"/>
    <col min="11" max="11" width="12.421875" style="0" customWidth="1"/>
    <col min="12" max="12" width="9.7109375" style="0" customWidth="1"/>
    <col min="13" max="13" width="9.28125" style="0" customWidth="1"/>
    <col min="14" max="14" width="9.00390625" style="0" customWidth="1"/>
  </cols>
  <sheetData>
    <row r="1" spans="2:8" ht="25.5">
      <c r="B1" s="101" t="s">
        <v>74</v>
      </c>
      <c r="C1" s="102"/>
      <c r="D1" s="102"/>
      <c r="E1" s="102"/>
      <c r="F1" s="102"/>
      <c r="H1" s="55"/>
    </row>
    <row r="2" spans="2:5" ht="12.75">
      <c r="B2" s="100" t="s">
        <v>75</v>
      </c>
      <c r="C2" s="100"/>
      <c r="D2" s="100"/>
      <c r="E2" s="100"/>
    </row>
    <row r="3" ht="12.75">
      <c r="B3" t="s">
        <v>72</v>
      </c>
    </row>
    <row r="4" spans="2:8" ht="13.5" thickBot="1">
      <c r="B4" t="s">
        <v>34</v>
      </c>
      <c r="G4" s="78">
        <v>50</v>
      </c>
      <c r="H4" t="s">
        <v>33</v>
      </c>
    </row>
    <row r="5" spans="9:17" ht="12.75">
      <c r="I5" s="6"/>
      <c r="J5" s="8"/>
      <c r="K5" s="8"/>
      <c r="L5" s="8"/>
      <c r="M5" s="8"/>
      <c r="N5" s="8"/>
      <c r="O5" s="8"/>
      <c r="P5" s="8"/>
      <c r="Q5" s="9"/>
    </row>
    <row r="6" spans="9:17" ht="13.5" thickBot="1">
      <c r="I6" s="31"/>
      <c r="J6" s="32"/>
      <c r="K6" s="32"/>
      <c r="L6" s="32"/>
      <c r="M6" s="32"/>
      <c r="N6" s="32"/>
      <c r="O6" s="32"/>
      <c r="P6" s="32"/>
      <c r="Q6" s="33"/>
    </row>
    <row r="7" spans="2:17" ht="12.75">
      <c r="B7" s="24"/>
      <c r="C7" s="7" t="s">
        <v>31</v>
      </c>
      <c r="D7" s="7" t="s">
        <v>29</v>
      </c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4"/>
      <c r="Q7" s="24"/>
    </row>
    <row r="8" spans="2:17" ht="15" customHeight="1">
      <c r="B8" s="25"/>
      <c r="C8" s="10" t="s">
        <v>32</v>
      </c>
      <c r="D8" s="10" t="s">
        <v>30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ht="15.75" customHeight="1" thickBot="1">
      <c r="B9" s="26"/>
      <c r="C9" s="11"/>
      <c r="D9" s="1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79">
        <v>0.109</v>
      </c>
    </row>
    <row r="10" spans="2:17" ht="12.75">
      <c r="B10" s="23" t="s">
        <v>35</v>
      </c>
      <c r="C10" s="1">
        <v>0.75</v>
      </c>
      <c r="D10" s="2">
        <v>10</v>
      </c>
      <c r="E10" s="27" t="s">
        <v>0</v>
      </c>
      <c r="F10" s="28">
        <f aca="true" t="shared" si="0" ref="F10:F26">0.785*(C10-(0.9743/D10))^2</f>
        <v>0.33429036984649996</v>
      </c>
      <c r="G10" s="29">
        <v>92000</v>
      </c>
      <c r="H10" s="44">
        <f>G10*(G4/100)*F10</f>
        <v>15377.357012938997</v>
      </c>
      <c r="I10" s="48">
        <f aca="true" t="shared" si="1" ref="I10:I26">(H10*0.109*C10)/12</f>
        <v>104.75824465064692</v>
      </c>
      <c r="J10" s="49">
        <f aca="true" t="shared" si="2" ref="J10:J26">(H10*0.1*C10)/12</f>
        <v>96.10848133086874</v>
      </c>
      <c r="K10" s="49">
        <f aca="true" t="shared" si="3" ref="K10:K26">(H10*0.125*C10)/12</f>
        <v>120.13560166358592</v>
      </c>
      <c r="L10" s="49">
        <f aca="true" t="shared" si="4" ref="L10:L26">(H10*0.14*C10)/12</f>
        <v>134.55187386321623</v>
      </c>
      <c r="M10" s="49">
        <f aca="true" t="shared" si="5" ref="M10:M26">(H10*0.15*C10)/12</f>
        <v>144.1627219963031</v>
      </c>
      <c r="N10" s="49">
        <f aca="true" t="shared" si="6" ref="N10:N26">(H10*0.157*C10)/12</f>
        <v>150.8903156894639</v>
      </c>
      <c r="O10" s="49">
        <f aca="true" t="shared" si="7" ref="O10:O26">(H10*0.2*C10)/12</f>
        <v>192.21696266173748</v>
      </c>
      <c r="P10" s="50">
        <f aca="true" t="shared" si="8" ref="P10:P26">(H10*0.44*C10)/12</f>
        <v>422.8773178558224</v>
      </c>
      <c r="Q10" s="30">
        <f>(H10*Q9*C10)/12</f>
        <v>104.75824465064692</v>
      </c>
    </row>
    <row r="11" spans="2:17" ht="12.75">
      <c r="B11" s="12" t="s">
        <v>36</v>
      </c>
      <c r="C11" s="1">
        <v>0.875</v>
      </c>
      <c r="D11" s="2">
        <v>9</v>
      </c>
      <c r="E11" s="3" t="s">
        <v>1</v>
      </c>
      <c r="F11" s="4">
        <f t="shared" si="0"/>
        <v>0.46149917882283953</v>
      </c>
      <c r="G11" s="29">
        <v>92000</v>
      </c>
      <c r="H11" s="45">
        <f>G11*(G4/100)*F11</f>
        <v>21228.962225850617</v>
      </c>
      <c r="I11" s="51">
        <f t="shared" si="1"/>
        <v>168.72602269087523</v>
      </c>
      <c r="J11" s="5">
        <f t="shared" si="2"/>
        <v>154.79451623016075</v>
      </c>
      <c r="K11" s="5">
        <f t="shared" si="3"/>
        <v>193.49314528770094</v>
      </c>
      <c r="L11" s="5">
        <f t="shared" si="4"/>
        <v>216.71232272222505</v>
      </c>
      <c r="M11" s="5">
        <f t="shared" si="5"/>
        <v>232.19177434524113</v>
      </c>
      <c r="N11" s="5">
        <f t="shared" si="6"/>
        <v>243.0273904813524</v>
      </c>
      <c r="O11" s="5">
        <f t="shared" si="7"/>
        <v>309.5890324603215</v>
      </c>
      <c r="P11" s="13">
        <f t="shared" si="8"/>
        <v>681.0958714127073</v>
      </c>
      <c r="Q11" s="30">
        <f>(H11*Q9*C11)/12</f>
        <v>168.72602269087523</v>
      </c>
    </row>
    <row r="12" spans="2:17" ht="12.75">
      <c r="B12" s="12" t="s">
        <v>37</v>
      </c>
      <c r="C12" s="1">
        <v>1</v>
      </c>
      <c r="D12" s="2">
        <v>8</v>
      </c>
      <c r="E12" s="3" t="s">
        <v>2</v>
      </c>
      <c r="F12" s="4">
        <f t="shared" si="0"/>
        <v>0.6054368981976562</v>
      </c>
      <c r="G12" s="29">
        <v>92000</v>
      </c>
      <c r="H12" s="45">
        <f>G12*(G4/100)*F12</f>
        <v>27850.097317092186</v>
      </c>
      <c r="I12" s="51">
        <f t="shared" si="1"/>
        <v>252.9717172969207</v>
      </c>
      <c r="J12" s="5">
        <f t="shared" si="2"/>
        <v>232.08414430910156</v>
      </c>
      <c r="K12" s="5">
        <f t="shared" si="3"/>
        <v>290.10518038637696</v>
      </c>
      <c r="L12" s="5">
        <f t="shared" si="4"/>
        <v>324.9178020327422</v>
      </c>
      <c r="M12" s="5">
        <f t="shared" si="5"/>
        <v>348.1262164636523</v>
      </c>
      <c r="N12" s="5">
        <f t="shared" si="6"/>
        <v>364.3721065652894</v>
      </c>
      <c r="O12" s="5">
        <f t="shared" si="7"/>
        <v>464.1682886182031</v>
      </c>
      <c r="P12" s="13">
        <f t="shared" si="8"/>
        <v>1021.1702349600469</v>
      </c>
      <c r="Q12" s="30">
        <f>(H12*Q9*C12)/12</f>
        <v>252.9717172969207</v>
      </c>
    </row>
    <row r="13" spans="2:17" ht="12.75">
      <c r="B13" s="12" t="s">
        <v>38</v>
      </c>
      <c r="C13" s="1">
        <v>1.125</v>
      </c>
      <c r="D13" s="2">
        <v>8</v>
      </c>
      <c r="E13" s="3" t="s">
        <v>3</v>
      </c>
      <c r="F13" s="4">
        <f t="shared" si="0"/>
        <v>0.7900517263226564</v>
      </c>
      <c r="G13" s="5">
        <v>81000</v>
      </c>
      <c r="H13" s="45">
        <f>G13*(G4/100)*F13</f>
        <v>31997.094916067585</v>
      </c>
      <c r="I13" s="51">
        <f t="shared" si="1"/>
        <v>326.9703136735656</v>
      </c>
      <c r="J13" s="5">
        <f t="shared" si="2"/>
        <v>299.9727648381336</v>
      </c>
      <c r="K13" s="5">
        <f t="shared" si="3"/>
        <v>374.965956047667</v>
      </c>
      <c r="L13" s="5">
        <f t="shared" si="4"/>
        <v>419.9618707733871</v>
      </c>
      <c r="M13" s="5">
        <f t="shared" si="5"/>
        <v>449.95914725720036</v>
      </c>
      <c r="N13" s="5">
        <f t="shared" si="6"/>
        <v>470.9572407958697</v>
      </c>
      <c r="O13" s="5">
        <f t="shared" si="7"/>
        <v>599.9455296762673</v>
      </c>
      <c r="P13" s="13">
        <f t="shared" si="8"/>
        <v>1319.880165287788</v>
      </c>
      <c r="Q13" s="30">
        <f>(H13*Q9*C13)/12</f>
        <v>326.9703136735656</v>
      </c>
    </row>
    <row r="14" spans="2:17" ht="12.75">
      <c r="B14" s="34" t="s">
        <v>39</v>
      </c>
      <c r="C14" s="35">
        <v>1.25</v>
      </c>
      <c r="D14" s="36">
        <v>8</v>
      </c>
      <c r="E14" s="37" t="s">
        <v>4</v>
      </c>
      <c r="F14" s="38">
        <f t="shared" si="0"/>
        <v>0.9991978044476564</v>
      </c>
      <c r="G14" s="39">
        <v>81000</v>
      </c>
      <c r="H14" s="46">
        <f>G14*(G4/100)*F14</f>
        <v>40467.51108013008</v>
      </c>
      <c r="I14" s="52">
        <f t="shared" si="1"/>
        <v>459.474865388977</v>
      </c>
      <c r="J14" s="39">
        <f t="shared" si="2"/>
        <v>421.53657375135504</v>
      </c>
      <c r="K14" s="39">
        <f t="shared" si="3"/>
        <v>526.9207171891939</v>
      </c>
      <c r="L14" s="39">
        <f t="shared" si="4"/>
        <v>590.1512032518971</v>
      </c>
      <c r="M14" s="39">
        <f t="shared" si="5"/>
        <v>632.3048606270326</v>
      </c>
      <c r="N14" s="39">
        <f t="shared" si="6"/>
        <v>661.8124207896275</v>
      </c>
      <c r="O14" s="39">
        <f t="shared" si="7"/>
        <v>843.0731475027101</v>
      </c>
      <c r="P14" s="40">
        <f t="shared" si="8"/>
        <v>1854.7609245059623</v>
      </c>
      <c r="Q14" s="43">
        <f>(H14*Q9*C14)/12</f>
        <v>459.474865388977</v>
      </c>
    </row>
    <row r="15" spans="2:17" ht="12.75">
      <c r="B15" s="12" t="s">
        <v>40</v>
      </c>
      <c r="C15" s="1">
        <v>1.375</v>
      </c>
      <c r="D15" s="2">
        <v>8</v>
      </c>
      <c r="E15" s="3" t="s">
        <v>5</v>
      </c>
      <c r="F15" s="4">
        <f t="shared" si="0"/>
        <v>1.2328751325726564</v>
      </c>
      <c r="G15" s="5">
        <v>81000</v>
      </c>
      <c r="H15" s="45">
        <f>G15*(G4/100)*F15</f>
        <v>49931.44286919258</v>
      </c>
      <c r="I15" s="51">
        <f t="shared" si="1"/>
        <v>623.6229166683532</v>
      </c>
      <c r="J15" s="5">
        <f t="shared" si="2"/>
        <v>572.1311162094984</v>
      </c>
      <c r="K15" s="5">
        <f t="shared" si="3"/>
        <v>715.1638952618729</v>
      </c>
      <c r="L15" s="5">
        <f t="shared" si="4"/>
        <v>800.9835626932977</v>
      </c>
      <c r="M15" s="5">
        <f t="shared" si="5"/>
        <v>858.1966743142475</v>
      </c>
      <c r="N15" s="5">
        <f t="shared" si="6"/>
        <v>898.2458524489124</v>
      </c>
      <c r="O15" s="5">
        <f t="shared" si="7"/>
        <v>1144.2622324189967</v>
      </c>
      <c r="P15" s="13">
        <f t="shared" si="8"/>
        <v>2517.3769113217927</v>
      </c>
      <c r="Q15" s="30">
        <f>(H15*Q9*C15)/12</f>
        <v>623.6229166683532</v>
      </c>
    </row>
    <row r="16" spans="2:17" ht="12.75">
      <c r="B16" s="12" t="s">
        <v>41</v>
      </c>
      <c r="C16" s="1">
        <v>1.5</v>
      </c>
      <c r="D16" s="2">
        <v>8</v>
      </c>
      <c r="E16" s="3" t="s">
        <v>6</v>
      </c>
      <c r="F16" s="4">
        <f t="shared" si="0"/>
        <v>1.4910837106976564</v>
      </c>
      <c r="G16" s="5">
        <v>81000</v>
      </c>
      <c r="H16" s="45">
        <f>G16*(G4/100)*F16</f>
        <v>60388.89028325509</v>
      </c>
      <c r="I16" s="51">
        <f t="shared" si="1"/>
        <v>822.7986301093506</v>
      </c>
      <c r="J16" s="5">
        <f t="shared" si="2"/>
        <v>754.8611285406887</v>
      </c>
      <c r="K16" s="5">
        <f t="shared" si="3"/>
        <v>943.5764106758608</v>
      </c>
      <c r="L16" s="5">
        <f t="shared" si="4"/>
        <v>1056.805579956964</v>
      </c>
      <c r="M16" s="5">
        <f t="shared" si="5"/>
        <v>1132.2916928110328</v>
      </c>
      <c r="N16" s="5">
        <f t="shared" si="6"/>
        <v>1185.1319718088812</v>
      </c>
      <c r="O16" s="5">
        <f t="shared" si="7"/>
        <v>1509.7222570813774</v>
      </c>
      <c r="P16" s="13">
        <f t="shared" si="8"/>
        <v>3321.38896557903</v>
      </c>
      <c r="Q16" s="30">
        <f>(H16*Q9*C16)/12</f>
        <v>822.7986301093506</v>
      </c>
    </row>
    <row r="17" spans="2:17" ht="12.75">
      <c r="B17" s="12" t="s">
        <v>42</v>
      </c>
      <c r="C17" s="1">
        <v>1.625</v>
      </c>
      <c r="D17" s="2">
        <v>8</v>
      </c>
      <c r="E17" s="3" t="s">
        <v>7</v>
      </c>
      <c r="F17" s="4">
        <f t="shared" si="0"/>
        <v>1.7738235388226564</v>
      </c>
      <c r="G17" s="5">
        <v>58000</v>
      </c>
      <c r="H17" s="45">
        <f>G17*(G4/100)*F17</f>
        <v>51440.88262585703</v>
      </c>
      <c r="I17" s="51">
        <f t="shared" si="1"/>
        <v>759.2888612587439</v>
      </c>
      <c r="J17" s="5">
        <f t="shared" si="2"/>
        <v>696.5952855584807</v>
      </c>
      <c r="K17" s="5">
        <f t="shared" si="3"/>
        <v>870.7441069481009</v>
      </c>
      <c r="L17" s="5">
        <f t="shared" si="4"/>
        <v>975.2333997818729</v>
      </c>
      <c r="M17" s="5">
        <f t="shared" si="5"/>
        <v>1044.8929283377208</v>
      </c>
      <c r="N17" s="5">
        <f t="shared" si="6"/>
        <v>1093.6545983268145</v>
      </c>
      <c r="O17" s="5">
        <f t="shared" si="7"/>
        <v>1393.1905711169613</v>
      </c>
      <c r="P17" s="13">
        <f t="shared" si="8"/>
        <v>3065.0192564573154</v>
      </c>
      <c r="Q17" s="30">
        <f>(H17*Q9*C17)/12</f>
        <v>759.2888612587439</v>
      </c>
    </row>
    <row r="18" spans="2:17" ht="12.75">
      <c r="B18" s="12" t="s">
        <v>43</v>
      </c>
      <c r="C18" s="1">
        <v>1.75</v>
      </c>
      <c r="D18" s="2">
        <v>8</v>
      </c>
      <c r="E18" s="3" t="s">
        <v>8</v>
      </c>
      <c r="F18" s="4">
        <f t="shared" si="0"/>
        <v>2.0810946169476563</v>
      </c>
      <c r="G18" s="5">
        <v>58000</v>
      </c>
      <c r="H18" s="45">
        <f>G18*(G4/100)*F18</f>
        <v>60351.74389148203</v>
      </c>
      <c r="I18" s="51">
        <f t="shared" si="1"/>
        <v>959.3412622750164</v>
      </c>
      <c r="J18" s="5">
        <f t="shared" si="2"/>
        <v>880.1295984174463</v>
      </c>
      <c r="K18" s="5">
        <f t="shared" si="3"/>
        <v>1100.161998021808</v>
      </c>
      <c r="L18" s="5">
        <f t="shared" si="4"/>
        <v>1232.1814377844248</v>
      </c>
      <c r="M18" s="5">
        <f t="shared" si="5"/>
        <v>1320.1943976261693</v>
      </c>
      <c r="N18" s="5">
        <f t="shared" si="6"/>
        <v>1381.8034695153904</v>
      </c>
      <c r="O18" s="5">
        <f t="shared" si="7"/>
        <v>1760.2591968348927</v>
      </c>
      <c r="P18" s="13">
        <f t="shared" si="8"/>
        <v>3872.570233036764</v>
      </c>
      <c r="Q18" s="30">
        <f>(H18*Q9*C18)/12</f>
        <v>959.3412622750164</v>
      </c>
    </row>
    <row r="19" spans="2:17" ht="12.75">
      <c r="B19" s="34" t="s">
        <v>44</v>
      </c>
      <c r="C19" s="35">
        <v>1.875</v>
      </c>
      <c r="D19" s="36">
        <v>8</v>
      </c>
      <c r="E19" s="37" t="s">
        <v>9</v>
      </c>
      <c r="F19" s="38">
        <f t="shared" si="0"/>
        <v>2.4128969450726565</v>
      </c>
      <c r="G19" s="39">
        <v>58000</v>
      </c>
      <c r="H19" s="46">
        <f>G19*(G4/100)*F19</f>
        <v>69974.01140710704</v>
      </c>
      <c r="I19" s="52">
        <f t="shared" si="1"/>
        <v>1191.7448817772918</v>
      </c>
      <c r="J19" s="39">
        <f t="shared" si="2"/>
        <v>1093.3439282360475</v>
      </c>
      <c r="K19" s="39">
        <f t="shared" si="3"/>
        <v>1366.6799102950592</v>
      </c>
      <c r="L19" s="39">
        <f t="shared" si="4"/>
        <v>1530.6814995304667</v>
      </c>
      <c r="M19" s="39">
        <f t="shared" si="5"/>
        <v>1640.0158923540712</v>
      </c>
      <c r="N19" s="39">
        <f t="shared" si="6"/>
        <v>1716.5499673305949</v>
      </c>
      <c r="O19" s="39">
        <f t="shared" si="7"/>
        <v>2186.687856472095</v>
      </c>
      <c r="P19" s="40">
        <f t="shared" si="8"/>
        <v>4810.713284238609</v>
      </c>
      <c r="Q19" s="43">
        <f>(H19*Q9*C19)/12</f>
        <v>1191.7448817772918</v>
      </c>
    </row>
    <row r="20" spans="2:17" ht="12.75">
      <c r="B20" s="12" t="s">
        <v>45</v>
      </c>
      <c r="C20" s="1">
        <v>2</v>
      </c>
      <c r="D20" s="2">
        <v>8</v>
      </c>
      <c r="E20" s="3" t="s">
        <v>10</v>
      </c>
      <c r="F20" s="4">
        <f t="shared" si="0"/>
        <v>2.7692305231976566</v>
      </c>
      <c r="G20" s="5">
        <v>58000</v>
      </c>
      <c r="H20" s="45">
        <f>G20*(G4/100)*F20</f>
        <v>80307.68517273205</v>
      </c>
      <c r="I20" s="51">
        <f t="shared" si="1"/>
        <v>1458.9229473046323</v>
      </c>
      <c r="J20" s="5">
        <f t="shared" si="2"/>
        <v>1338.4614195455342</v>
      </c>
      <c r="K20" s="5">
        <f t="shared" si="3"/>
        <v>1673.0767744319176</v>
      </c>
      <c r="L20" s="5">
        <f t="shared" si="4"/>
        <v>1873.8459873637478</v>
      </c>
      <c r="M20" s="5">
        <f t="shared" si="5"/>
        <v>2007.692129318301</v>
      </c>
      <c r="N20" s="5">
        <f t="shared" si="6"/>
        <v>2101.3844286864883</v>
      </c>
      <c r="O20" s="5">
        <f t="shared" si="7"/>
        <v>2676.9228390910685</v>
      </c>
      <c r="P20" s="13">
        <f t="shared" si="8"/>
        <v>5889.230246000349</v>
      </c>
      <c r="Q20" s="30">
        <f>(H20*Q9*C20)/12</f>
        <v>1458.9229473046323</v>
      </c>
    </row>
    <row r="21" spans="2:17" ht="12.75">
      <c r="B21" s="12" t="s">
        <v>46</v>
      </c>
      <c r="C21" s="1">
        <v>2.125</v>
      </c>
      <c r="D21" s="2">
        <v>8</v>
      </c>
      <c r="E21" s="3" t="s">
        <v>11</v>
      </c>
      <c r="F21" s="4">
        <f t="shared" si="0"/>
        <v>3.150095351322656</v>
      </c>
      <c r="G21" s="5">
        <v>58000</v>
      </c>
      <c r="H21" s="45">
        <f>G21*(G4/100)*F21</f>
        <v>91352.76518835704</v>
      </c>
      <c r="I21" s="51">
        <f t="shared" si="1"/>
        <v>1763.2986863960998</v>
      </c>
      <c r="J21" s="5">
        <f t="shared" si="2"/>
        <v>1617.705216877156</v>
      </c>
      <c r="K21" s="5">
        <f t="shared" si="3"/>
        <v>2022.1315210964449</v>
      </c>
      <c r="L21" s="5">
        <f t="shared" si="4"/>
        <v>2264.7873036280184</v>
      </c>
      <c r="M21" s="5">
        <f t="shared" si="5"/>
        <v>2426.5578253157337</v>
      </c>
      <c r="N21" s="5">
        <f t="shared" si="6"/>
        <v>2539.7971904971346</v>
      </c>
      <c r="O21" s="5">
        <f t="shared" si="7"/>
        <v>3235.410433754312</v>
      </c>
      <c r="P21" s="13">
        <f t="shared" si="8"/>
        <v>7117.902954259484</v>
      </c>
      <c r="Q21" s="30">
        <f>(H21*Q9*C21)/12</f>
        <v>1763.2986863960998</v>
      </c>
    </row>
    <row r="22" spans="2:17" ht="12.75">
      <c r="B22" s="12" t="s">
        <v>47</v>
      </c>
      <c r="C22" s="1">
        <v>2.25</v>
      </c>
      <c r="D22" s="2">
        <v>8</v>
      </c>
      <c r="E22" s="3" t="s">
        <v>12</v>
      </c>
      <c r="F22" s="4">
        <f t="shared" si="0"/>
        <v>3.555491429447656</v>
      </c>
      <c r="G22" s="5">
        <v>58000</v>
      </c>
      <c r="H22" s="45">
        <f>G22*(G4/100)*F22</f>
        <v>103109.25145398203</v>
      </c>
      <c r="I22" s="51">
        <f t="shared" si="1"/>
        <v>2107.2953265907577</v>
      </c>
      <c r="J22" s="5">
        <f t="shared" si="2"/>
        <v>1933.2984647621631</v>
      </c>
      <c r="K22" s="5">
        <f t="shared" si="3"/>
        <v>2416.6230809527037</v>
      </c>
      <c r="L22" s="5">
        <f t="shared" si="4"/>
        <v>2706.6178506670285</v>
      </c>
      <c r="M22" s="5">
        <f t="shared" si="5"/>
        <v>2899.9476971432446</v>
      </c>
      <c r="N22" s="5">
        <f t="shared" si="6"/>
        <v>3035.278589676596</v>
      </c>
      <c r="O22" s="5">
        <f t="shared" si="7"/>
        <v>3866.5969295243262</v>
      </c>
      <c r="P22" s="13">
        <f t="shared" si="8"/>
        <v>8506.513244953518</v>
      </c>
      <c r="Q22" s="30">
        <f>(H22*Q9*C22)/12</f>
        <v>2107.2953265907577</v>
      </c>
    </row>
    <row r="23" spans="2:17" ht="12.75">
      <c r="B23" s="12" t="s">
        <v>48</v>
      </c>
      <c r="C23" s="1">
        <v>2.375</v>
      </c>
      <c r="D23" s="2">
        <v>8</v>
      </c>
      <c r="E23" s="3" t="s">
        <v>13</v>
      </c>
      <c r="F23" s="4">
        <f t="shared" si="0"/>
        <v>3.9854187575726563</v>
      </c>
      <c r="G23" s="5">
        <v>58000</v>
      </c>
      <c r="H23" s="45">
        <f>G23*(G4/100)*F23</f>
        <v>115577.14396960703</v>
      </c>
      <c r="I23" s="51">
        <f t="shared" si="1"/>
        <v>2493.336095427668</v>
      </c>
      <c r="J23" s="5">
        <f t="shared" si="2"/>
        <v>2287.464307731806</v>
      </c>
      <c r="K23" s="5">
        <f t="shared" si="3"/>
        <v>2859.3303846647573</v>
      </c>
      <c r="L23" s="5">
        <f t="shared" si="4"/>
        <v>3202.4500308245283</v>
      </c>
      <c r="M23" s="5">
        <f t="shared" si="5"/>
        <v>3431.1964615977085</v>
      </c>
      <c r="N23" s="5">
        <f t="shared" si="6"/>
        <v>3591.3189631389346</v>
      </c>
      <c r="O23" s="5">
        <f t="shared" si="7"/>
        <v>4574.928615463612</v>
      </c>
      <c r="P23" s="13">
        <f t="shared" si="8"/>
        <v>10064.842954019945</v>
      </c>
      <c r="Q23" s="30">
        <f>(H23*Q9*C23)/12</f>
        <v>2493.336095427668</v>
      </c>
    </row>
    <row r="24" spans="2:17" ht="12.75">
      <c r="B24" s="34" t="s">
        <v>49</v>
      </c>
      <c r="C24" s="35">
        <v>2.5</v>
      </c>
      <c r="D24" s="36">
        <v>8</v>
      </c>
      <c r="E24" s="37" t="s">
        <v>14</v>
      </c>
      <c r="F24" s="38">
        <f t="shared" si="0"/>
        <v>4.439877335697656</v>
      </c>
      <c r="G24" s="39">
        <v>58000</v>
      </c>
      <c r="H24" s="46">
        <f>G24*(G4/100)*F24</f>
        <v>128756.44273523203</v>
      </c>
      <c r="I24" s="52">
        <f t="shared" si="1"/>
        <v>2923.844220445894</v>
      </c>
      <c r="J24" s="39">
        <f t="shared" si="2"/>
        <v>2682.4258903173345</v>
      </c>
      <c r="K24" s="39">
        <f t="shared" si="3"/>
        <v>3353.0323628966676</v>
      </c>
      <c r="L24" s="39">
        <f t="shared" si="4"/>
        <v>3755.396246444268</v>
      </c>
      <c r="M24" s="39">
        <f t="shared" si="5"/>
        <v>4023.6388354760006</v>
      </c>
      <c r="N24" s="39">
        <f t="shared" si="6"/>
        <v>4211.408647798214</v>
      </c>
      <c r="O24" s="39">
        <f t="shared" si="7"/>
        <v>5364.851780634669</v>
      </c>
      <c r="P24" s="40">
        <f t="shared" si="8"/>
        <v>11802.67391739627</v>
      </c>
      <c r="Q24" s="43">
        <f>(H24*Q9*C24)/12</f>
        <v>2923.844220445894</v>
      </c>
    </row>
    <row r="25" spans="2:17" ht="12.75">
      <c r="B25" s="12" t="s">
        <v>50</v>
      </c>
      <c r="C25" s="1">
        <v>2.75</v>
      </c>
      <c r="D25" s="2">
        <v>8</v>
      </c>
      <c r="E25" s="3" t="s">
        <v>15</v>
      </c>
      <c r="F25" s="4">
        <f t="shared" si="0"/>
        <v>5.422388241947656</v>
      </c>
      <c r="G25" s="5">
        <v>58000</v>
      </c>
      <c r="H25" s="45">
        <f>G25*(G4/100)*F25</f>
        <v>157249.25901648204</v>
      </c>
      <c r="I25" s="51">
        <f t="shared" si="1"/>
        <v>3927.9554491825415</v>
      </c>
      <c r="J25" s="5">
        <f t="shared" si="2"/>
        <v>3603.628852461047</v>
      </c>
      <c r="K25" s="5">
        <f t="shared" si="3"/>
        <v>4504.536065576308</v>
      </c>
      <c r="L25" s="5">
        <f t="shared" si="4"/>
        <v>5045.080393445466</v>
      </c>
      <c r="M25" s="5">
        <f t="shared" si="5"/>
        <v>5405.4432786915695</v>
      </c>
      <c r="N25" s="5">
        <f t="shared" si="6"/>
        <v>5657.697298363843</v>
      </c>
      <c r="O25" s="5">
        <f t="shared" si="7"/>
        <v>7207.257704922094</v>
      </c>
      <c r="P25" s="13">
        <f t="shared" si="8"/>
        <v>15855.966950828604</v>
      </c>
      <c r="Q25" s="30">
        <f>(H25*Q9*C25)/12</f>
        <v>3927.9554491825415</v>
      </c>
    </row>
    <row r="26" spans="2:17" ht="13.5" thickBot="1">
      <c r="B26" s="76" t="s">
        <v>51</v>
      </c>
      <c r="C26" s="17">
        <v>3</v>
      </c>
      <c r="D26" s="18">
        <v>8</v>
      </c>
      <c r="E26" s="19" t="s">
        <v>16</v>
      </c>
      <c r="F26" s="20">
        <f t="shared" si="0"/>
        <v>6.503024148197657</v>
      </c>
      <c r="G26" s="21">
        <v>58000</v>
      </c>
      <c r="H26" s="47">
        <f>G26*(G4/100)*F26</f>
        <v>188587.70029773205</v>
      </c>
      <c r="I26" s="53">
        <f t="shared" si="1"/>
        <v>5139.014833113199</v>
      </c>
      <c r="J26" s="21">
        <f t="shared" si="2"/>
        <v>4714.692507443301</v>
      </c>
      <c r="K26" s="21">
        <f t="shared" si="3"/>
        <v>5893.365634304127</v>
      </c>
      <c r="L26" s="21">
        <f t="shared" si="4"/>
        <v>6600.569510420622</v>
      </c>
      <c r="M26" s="21">
        <f t="shared" si="5"/>
        <v>7072.038761164952</v>
      </c>
      <c r="N26" s="21">
        <f t="shared" si="6"/>
        <v>7402.067236685983</v>
      </c>
      <c r="O26" s="21">
        <f t="shared" si="7"/>
        <v>9429.385014886602</v>
      </c>
      <c r="P26" s="22">
        <f t="shared" si="8"/>
        <v>20744.647032750527</v>
      </c>
      <c r="Q26" s="22">
        <f>(H26*Q9*C26)/12</f>
        <v>5139.014833113199</v>
      </c>
    </row>
    <row r="27" spans="1:17" ht="12.75">
      <c r="A27" s="82"/>
      <c r="B27" s="82"/>
      <c r="C27" s="82"/>
      <c r="D27" s="83"/>
      <c r="E27" s="84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ht="12.75">
      <c r="P28" s="56" t="s">
        <v>73</v>
      </c>
    </row>
  </sheetData>
  <sheetProtection sheet="1" objects="1" scenarios="1"/>
  <printOptions/>
  <pageMargins left="0.25" right="0.25" top="0.75" bottom="0.75" header="0.5" footer="0.5"/>
  <pageSetup fitToHeight="1" fitToWidth="1"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.57421875" style="0" customWidth="1"/>
    <col min="3" max="3" width="9.140625" style="0" hidden="1" customWidth="1"/>
    <col min="4" max="4" width="7.421875" style="0" hidden="1" customWidth="1"/>
    <col min="8" max="8" width="10.140625" style="0" customWidth="1"/>
    <col min="9" max="9" width="12.57421875" style="0" customWidth="1"/>
    <col min="10" max="10" width="11.57421875" style="0" customWidth="1"/>
    <col min="11" max="11" width="12.421875" style="0" customWidth="1"/>
    <col min="12" max="12" width="9.7109375" style="0" customWidth="1"/>
    <col min="13" max="13" width="9.28125" style="0" customWidth="1"/>
    <col min="14" max="14" width="9.00390625" style="0" customWidth="1"/>
  </cols>
  <sheetData>
    <row r="1" spans="2:8" ht="25.5">
      <c r="B1" s="101" t="s">
        <v>74</v>
      </c>
      <c r="C1" s="102"/>
      <c r="D1" s="102"/>
      <c r="E1" s="102"/>
      <c r="F1" s="102"/>
      <c r="H1" s="55"/>
    </row>
    <row r="2" spans="2:5" ht="12.75">
      <c r="B2" s="100" t="s">
        <v>75</v>
      </c>
      <c r="C2" s="100"/>
      <c r="D2" s="100"/>
      <c r="E2" s="100"/>
    </row>
    <row r="3" ht="12.75">
      <c r="B3" t="s">
        <v>71</v>
      </c>
    </row>
    <row r="4" spans="2:8" ht="13.5" thickBot="1">
      <c r="B4" t="s">
        <v>34</v>
      </c>
      <c r="G4" s="78">
        <v>60</v>
      </c>
      <c r="H4" t="s">
        <v>33</v>
      </c>
    </row>
    <row r="5" spans="9:17" ht="12.75">
      <c r="I5" s="6"/>
      <c r="J5" s="8"/>
      <c r="K5" s="8"/>
      <c r="L5" s="8"/>
      <c r="M5" s="8"/>
      <c r="N5" s="8"/>
      <c r="O5" s="8"/>
      <c r="P5" s="8"/>
      <c r="Q5" s="9"/>
    </row>
    <row r="6" spans="9:17" ht="13.5" thickBot="1">
      <c r="I6" s="31"/>
      <c r="J6" s="32"/>
      <c r="K6" s="32"/>
      <c r="L6" s="32"/>
      <c r="M6" s="32"/>
      <c r="N6" s="32"/>
      <c r="O6" s="32"/>
      <c r="P6" s="32"/>
      <c r="Q6" s="33"/>
    </row>
    <row r="7" spans="2:17" ht="12.75">
      <c r="B7" s="24"/>
      <c r="C7" s="7" t="s">
        <v>31</v>
      </c>
      <c r="D7" s="7" t="s">
        <v>29</v>
      </c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4"/>
      <c r="Q7" s="24"/>
    </row>
    <row r="8" spans="2:17" ht="15" customHeight="1">
      <c r="B8" s="25"/>
      <c r="C8" s="10" t="s">
        <v>32</v>
      </c>
      <c r="D8" s="10" t="s">
        <v>30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ht="15.75" customHeight="1" thickBot="1">
      <c r="B9" s="25"/>
      <c r="C9" s="11"/>
      <c r="D9" s="1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80">
        <v>0.109</v>
      </c>
    </row>
    <row r="10" spans="2:17" ht="12.75">
      <c r="B10" s="70" t="s">
        <v>35</v>
      </c>
      <c r="C10" s="71">
        <v>0.75</v>
      </c>
      <c r="D10" s="72">
        <v>10</v>
      </c>
      <c r="E10" s="73" t="s">
        <v>0</v>
      </c>
      <c r="F10" s="74">
        <f aca="true" t="shared" si="0" ref="F10:F24">0.785*(C10-(0.9743/D10))^2</f>
        <v>0.33429036984649996</v>
      </c>
      <c r="G10" s="98">
        <v>80000</v>
      </c>
      <c r="H10" s="75">
        <f>G10*(G4/100)*F10</f>
        <v>16045.937752631999</v>
      </c>
      <c r="I10" s="48">
        <f aca="true" t="shared" si="1" ref="I10:I24">(H10*0.109*C10)/12</f>
        <v>109.31295093980549</v>
      </c>
      <c r="J10" s="49">
        <f aca="true" t="shared" si="2" ref="J10:J24">(H10*0.1*C10)/12</f>
        <v>100.28711095394999</v>
      </c>
      <c r="K10" s="49">
        <f aca="true" t="shared" si="3" ref="K10:K24">(H10*0.125*C10)/12</f>
        <v>125.35888869243747</v>
      </c>
      <c r="L10" s="49">
        <f aca="true" t="shared" si="4" ref="L10:L24">(H10*0.14*C10)/12</f>
        <v>140.40195533553</v>
      </c>
      <c r="M10" s="49">
        <f aca="true" t="shared" si="5" ref="M10:M24">(H10*0.15*C10)/12</f>
        <v>150.430666430925</v>
      </c>
      <c r="N10" s="49">
        <f aca="true" t="shared" si="6" ref="N10:N24">(H10*0.157*C10)/12</f>
        <v>157.4507641977015</v>
      </c>
      <c r="O10" s="49">
        <f aca="true" t="shared" si="7" ref="O10:O24">(H10*0.2*C10)/12</f>
        <v>200.57422190789998</v>
      </c>
      <c r="P10" s="50">
        <f aca="true" t="shared" si="8" ref="P10:P24">(H10*0.44*C10)/12</f>
        <v>441.26328819737995</v>
      </c>
      <c r="Q10" s="50">
        <f>(H10*Q9*C10)/12</f>
        <v>109.31295093980549</v>
      </c>
    </row>
    <row r="11" spans="2:17" ht="12.75">
      <c r="B11" s="12" t="s">
        <v>36</v>
      </c>
      <c r="C11" s="1">
        <v>0.875</v>
      </c>
      <c r="D11" s="2">
        <v>9</v>
      </c>
      <c r="E11" s="3" t="s">
        <v>1</v>
      </c>
      <c r="F11" s="4">
        <f t="shared" si="0"/>
        <v>0.46149917882283953</v>
      </c>
      <c r="G11" s="5">
        <v>80000</v>
      </c>
      <c r="H11" s="45">
        <f>G11*(G4/100)*F11</f>
        <v>22151.960583496297</v>
      </c>
      <c r="I11" s="51">
        <f t="shared" si="1"/>
        <v>176.06193672091328</v>
      </c>
      <c r="J11" s="5">
        <f t="shared" si="2"/>
        <v>161.52471258799383</v>
      </c>
      <c r="K11" s="5">
        <f t="shared" si="3"/>
        <v>201.9058907349923</v>
      </c>
      <c r="L11" s="5">
        <f t="shared" si="4"/>
        <v>226.1345976231914</v>
      </c>
      <c r="M11" s="5">
        <f t="shared" si="5"/>
        <v>242.28706888199073</v>
      </c>
      <c r="N11" s="5">
        <f t="shared" si="6"/>
        <v>253.5937987631503</v>
      </c>
      <c r="O11" s="5">
        <f t="shared" si="7"/>
        <v>323.04942517598766</v>
      </c>
      <c r="P11" s="13">
        <f t="shared" si="8"/>
        <v>710.7087353871729</v>
      </c>
      <c r="Q11" s="30">
        <f>(H11*Q9*C11)/12</f>
        <v>176.06193672091328</v>
      </c>
    </row>
    <row r="12" spans="2:17" ht="12.75">
      <c r="B12" s="12" t="s">
        <v>37</v>
      </c>
      <c r="C12" s="1">
        <v>1</v>
      </c>
      <c r="D12" s="2">
        <v>8</v>
      </c>
      <c r="E12" s="3" t="s">
        <v>2</v>
      </c>
      <c r="F12" s="4">
        <f t="shared" si="0"/>
        <v>0.6054368981976562</v>
      </c>
      <c r="G12" s="5">
        <v>80000</v>
      </c>
      <c r="H12" s="45">
        <f>G12*(G4/100)*F12</f>
        <v>29060.9711134875</v>
      </c>
      <c r="I12" s="51">
        <f t="shared" si="1"/>
        <v>263.9704876141781</v>
      </c>
      <c r="J12" s="5">
        <f t="shared" si="2"/>
        <v>242.17475927906253</v>
      </c>
      <c r="K12" s="5">
        <f t="shared" si="3"/>
        <v>302.7184490988281</v>
      </c>
      <c r="L12" s="5">
        <f t="shared" si="4"/>
        <v>339.0446629906875</v>
      </c>
      <c r="M12" s="5">
        <f t="shared" si="5"/>
        <v>363.26213891859373</v>
      </c>
      <c r="N12" s="5">
        <f t="shared" si="6"/>
        <v>380.2143720681281</v>
      </c>
      <c r="O12" s="5">
        <f t="shared" si="7"/>
        <v>484.34951855812506</v>
      </c>
      <c r="P12" s="13">
        <f t="shared" si="8"/>
        <v>1065.568940827875</v>
      </c>
      <c r="Q12" s="30">
        <f>(H12*Q9*C12)/12</f>
        <v>263.9704876141781</v>
      </c>
    </row>
    <row r="13" spans="2:17" ht="12.75">
      <c r="B13" s="12" t="s">
        <v>38</v>
      </c>
      <c r="C13" s="1">
        <v>1.125</v>
      </c>
      <c r="D13" s="2">
        <v>8</v>
      </c>
      <c r="E13" s="3" t="s">
        <v>3</v>
      </c>
      <c r="F13" s="4">
        <f t="shared" si="0"/>
        <v>0.7900517263226564</v>
      </c>
      <c r="G13" s="5">
        <v>80000</v>
      </c>
      <c r="H13" s="45">
        <f>G13*(G4/100)*F13</f>
        <v>37922.48286348751</v>
      </c>
      <c r="I13" s="51">
        <f t="shared" si="1"/>
        <v>387.520371761263</v>
      </c>
      <c r="J13" s="5">
        <f t="shared" si="2"/>
        <v>355.5232768451954</v>
      </c>
      <c r="K13" s="5">
        <f t="shared" si="3"/>
        <v>444.4040960564942</v>
      </c>
      <c r="L13" s="5">
        <f t="shared" si="4"/>
        <v>497.73258758327364</v>
      </c>
      <c r="M13" s="5">
        <f t="shared" si="5"/>
        <v>533.284915267793</v>
      </c>
      <c r="N13" s="5">
        <f t="shared" si="6"/>
        <v>558.1715446469568</v>
      </c>
      <c r="O13" s="5">
        <f t="shared" si="7"/>
        <v>711.0465536903909</v>
      </c>
      <c r="P13" s="13">
        <f t="shared" si="8"/>
        <v>1564.30241811886</v>
      </c>
      <c r="Q13" s="30">
        <f>(H13*Q9*C13)/12</f>
        <v>387.520371761263</v>
      </c>
    </row>
    <row r="14" spans="2:17" ht="12.75">
      <c r="B14" s="34" t="s">
        <v>39</v>
      </c>
      <c r="C14" s="35">
        <v>1.25</v>
      </c>
      <c r="D14" s="36">
        <v>8</v>
      </c>
      <c r="E14" s="37" t="s">
        <v>4</v>
      </c>
      <c r="F14" s="38">
        <f t="shared" si="0"/>
        <v>0.9991978044476564</v>
      </c>
      <c r="G14" s="39">
        <v>80000</v>
      </c>
      <c r="H14" s="46">
        <f>G14*(G4/100)*F14</f>
        <v>47961.494613487506</v>
      </c>
      <c r="I14" s="52">
        <f t="shared" si="1"/>
        <v>544.5628034239727</v>
      </c>
      <c r="J14" s="39">
        <f t="shared" si="2"/>
        <v>499.59890222382825</v>
      </c>
      <c r="K14" s="39">
        <f t="shared" si="3"/>
        <v>624.4986277797852</v>
      </c>
      <c r="L14" s="39">
        <f t="shared" si="4"/>
        <v>699.4384631133595</v>
      </c>
      <c r="M14" s="39">
        <f t="shared" si="5"/>
        <v>749.3983533357423</v>
      </c>
      <c r="N14" s="39">
        <f t="shared" si="6"/>
        <v>784.3702764914102</v>
      </c>
      <c r="O14" s="39">
        <f t="shared" si="7"/>
        <v>999.1978044476565</v>
      </c>
      <c r="P14" s="40">
        <f t="shared" si="8"/>
        <v>2198.235169784844</v>
      </c>
      <c r="Q14" s="43">
        <f>(H14*Q9*C14)/12</f>
        <v>544.5628034239727</v>
      </c>
    </row>
    <row r="15" spans="2:17" ht="12.75">
      <c r="B15" s="12" t="s">
        <v>40</v>
      </c>
      <c r="C15" s="1">
        <v>1.375</v>
      </c>
      <c r="D15" s="2">
        <v>8</v>
      </c>
      <c r="E15" s="3" t="s">
        <v>5</v>
      </c>
      <c r="F15" s="4">
        <f t="shared" si="0"/>
        <v>1.2328751325726564</v>
      </c>
      <c r="G15" s="5">
        <v>80000</v>
      </c>
      <c r="H15" s="45">
        <f>G15*(G4/100)*F15</f>
        <v>59178.006363487504</v>
      </c>
      <c r="I15" s="51">
        <f t="shared" si="1"/>
        <v>739.1086419773075</v>
      </c>
      <c r="J15" s="5">
        <f t="shared" si="2"/>
        <v>678.0813229149611</v>
      </c>
      <c r="K15" s="5">
        <f t="shared" si="3"/>
        <v>847.6016536437013</v>
      </c>
      <c r="L15" s="5">
        <f t="shared" si="4"/>
        <v>949.3138520809456</v>
      </c>
      <c r="M15" s="5">
        <f t="shared" si="5"/>
        <v>1017.1219843724415</v>
      </c>
      <c r="N15" s="5">
        <f t="shared" si="6"/>
        <v>1064.5876769764889</v>
      </c>
      <c r="O15" s="5">
        <f t="shared" si="7"/>
        <v>1356.1626458299222</v>
      </c>
      <c r="P15" s="13">
        <f t="shared" si="8"/>
        <v>2983.5578208258285</v>
      </c>
      <c r="Q15" s="30">
        <f>(H15*Q9*C15)/12</f>
        <v>739.1086419773075</v>
      </c>
    </row>
    <row r="16" spans="2:17" ht="12.75">
      <c r="B16" s="12" t="s">
        <v>41</v>
      </c>
      <c r="C16" s="1">
        <v>1.5</v>
      </c>
      <c r="D16" s="2">
        <v>8</v>
      </c>
      <c r="E16" s="3" t="s">
        <v>6</v>
      </c>
      <c r="F16" s="4">
        <f t="shared" si="0"/>
        <v>1.4910837106976564</v>
      </c>
      <c r="G16" s="5">
        <v>80000</v>
      </c>
      <c r="H16" s="45">
        <f>G16*(G4/100)*F16</f>
        <v>71572.0181134875</v>
      </c>
      <c r="I16" s="51">
        <f t="shared" si="1"/>
        <v>975.1687467962671</v>
      </c>
      <c r="J16" s="5">
        <f t="shared" si="2"/>
        <v>894.6502264185938</v>
      </c>
      <c r="K16" s="5">
        <f t="shared" si="3"/>
        <v>1118.3127830232422</v>
      </c>
      <c r="L16" s="5">
        <f t="shared" si="4"/>
        <v>1252.5103169860315</v>
      </c>
      <c r="M16" s="5">
        <f t="shared" si="5"/>
        <v>1341.9753396278907</v>
      </c>
      <c r="N16" s="5">
        <f t="shared" si="6"/>
        <v>1404.6008554771922</v>
      </c>
      <c r="O16" s="5">
        <f t="shared" si="7"/>
        <v>1789.3004528371875</v>
      </c>
      <c r="P16" s="13">
        <f t="shared" si="8"/>
        <v>3936.4609962418126</v>
      </c>
      <c r="Q16" s="30">
        <f>(H16*Q9*C16)/12</f>
        <v>975.1687467962671</v>
      </c>
    </row>
    <row r="17" spans="2:17" ht="12.75">
      <c r="B17" s="12" t="s">
        <v>42</v>
      </c>
      <c r="C17" s="1">
        <v>1.625</v>
      </c>
      <c r="D17" s="2">
        <v>8</v>
      </c>
      <c r="E17" s="3" t="s">
        <v>7</v>
      </c>
      <c r="F17" s="4">
        <f t="shared" si="0"/>
        <v>1.7738235388226564</v>
      </c>
      <c r="G17" s="5">
        <v>80000</v>
      </c>
      <c r="H17" s="45">
        <f>G17*(G4/100)*F17</f>
        <v>85143.5298634875</v>
      </c>
      <c r="I17" s="51">
        <f t="shared" si="1"/>
        <v>1256.753977255852</v>
      </c>
      <c r="J17" s="5">
        <f t="shared" si="2"/>
        <v>1152.9853002347268</v>
      </c>
      <c r="K17" s="5">
        <f t="shared" si="3"/>
        <v>1441.2316252934081</v>
      </c>
      <c r="L17" s="5">
        <f t="shared" si="4"/>
        <v>1614.1794203286174</v>
      </c>
      <c r="M17" s="5">
        <f t="shared" si="5"/>
        <v>1729.4779503520901</v>
      </c>
      <c r="N17" s="5">
        <f t="shared" si="6"/>
        <v>1810.186921368521</v>
      </c>
      <c r="O17" s="5">
        <f t="shared" si="7"/>
        <v>2305.9706004694535</v>
      </c>
      <c r="P17" s="13">
        <f t="shared" si="8"/>
        <v>5073.135321032797</v>
      </c>
      <c r="Q17" s="30">
        <f>(H17*Q9*C17)/12</f>
        <v>1256.753977255852</v>
      </c>
    </row>
    <row r="18" spans="2:17" ht="12.75">
      <c r="B18" s="12" t="s">
        <v>43</v>
      </c>
      <c r="C18" s="1">
        <v>1.75</v>
      </c>
      <c r="D18" s="2">
        <v>8</v>
      </c>
      <c r="E18" s="3" t="s">
        <v>8</v>
      </c>
      <c r="F18" s="4">
        <f t="shared" si="0"/>
        <v>2.0810946169476563</v>
      </c>
      <c r="G18" s="5">
        <v>80000</v>
      </c>
      <c r="H18" s="45">
        <f>G18*(G4/100)*F18</f>
        <v>99892.5416134875</v>
      </c>
      <c r="I18" s="51">
        <f t="shared" si="1"/>
        <v>1587.8751927310616</v>
      </c>
      <c r="J18" s="5">
        <f t="shared" si="2"/>
        <v>1456.7662318633593</v>
      </c>
      <c r="K18" s="5">
        <f t="shared" si="3"/>
        <v>1820.957789829199</v>
      </c>
      <c r="L18" s="5">
        <f t="shared" si="4"/>
        <v>2039.4727246087034</v>
      </c>
      <c r="M18" s="5">
        <f t="shared" si="5"/>
        <v>2185.149347795039</v>
      </c>
      <c r="N18" s="5">
        <f t="shared" si="6"/>
        <v>2287.122984025474</v>
      </c>
      <c r="O18" s="5">
        <f t="shared" si="7"/>
        <v>2913.5324637267186</v>
      </c>
      <c r="P18" s="13">
        <f t="shared" si="8"/>
        <v>6409.771420198781</v>
      </c>
      <c r="Q18" s="30">
        <f>(H18*Q9*C18)/12</f>
        <v>1587.8751927310616</v>
      </c>
    </row>
    <row r="19" spans="2:17" ht="12.75">
      <c r="B19" s="34" t="s">
        <v>44</v>
      </c>
      <c r="C19" s="35">
        <v>1.875</v>
      </c>
      <c r="D19" s="36">
        <v>8</v>
      </c>
      <c r="E19" s="37" t="s">
        <v>9</v>
      </c>
      <c r="F19" s="38">
        <f t="shared" si="0"/>
        <v>2.4128969450726565</v>
      </c>
      <c r="G19" s="39">
        <v>80000</v>
      </c>
      <c r="H19" s="46">
        <f>G19*(G4/100)*F19</f>
        <v>115819.05336348752</v>
      </c>
      <c r="I19" s="52">
        <f t="shared" si="1"/>
        <v>1972.5432525968965</v>
      </c>
      <c r="J19" s="39">
        <f t="shared" si="2"/>
        <v>1809.6727088044927</v>
      </c>
      <c r="K19" s="39">
        <f t="shared" si="3"/>
        <v>2262.0908860056156</v>
      </c>
      <c r="L19" s="39">
        <f t="shared" si="4"/>
        <v>2533.54179232629</v>
      </c>
      <c r="M19" s="39">
        <f t="shared" si="5"/>
        <v>2714.509063206739</v>
      </c>
      <c r="N19" s="39">
        <f t="shared" si="6"/>
        <v>2841.186152823053</v>
      </c>
      <c r="O19" s="39">
        <f t="shared" si="7"/>
        <v>3619.3454176089854</v>
      </c>
      <c r="P19" s="40">
        <f t="shared" si="8"/>
        <v>7962.5599187397665</v>
      </c>
      <c r="Q19" s="43">
        <f>(H19*Q9*C19)/12</f>
        <v>1972.5432525968965</v>
      </c>
    </row>
    <row r="20" spans="2:17" ht="12.75">
      <c r="B20" s="12" t="s">
        <v>45</v>
      </c>
      <c r="C20" s="1">
        <v>2</v>
      </c>
      <c r="D20" s="2">
        <v>8</v>
      </c>
      <c r="E20" s="3" t="s">
        <v>10</v>
      </c>
      <c r="F20" s="4">
        <f t="shared" si="0"/>
        <v>2.7692305231976566</v>
      </c>
      <c r="G20" s="5">
        <v>80000</v>
      </c>
      <c r="H20" s="45">
        <f>G20*(G4/100)*F20</f>
        <v>132923.0651134875</v>
      </c>
      <c r="I20" s="51">
        <f t="shared" si="1"/>
        <v>2414.7690162283566</v>
      </c>
      <c r="J20" s="5">
        <f t="shared" si="2"/>
        <v>2215.384418558125</v>
      </c>
      <c r="K20" s="5">
        <f t="shared" si="3"/>
        <v>2769.2305231976566</v>
      </c>
      <c r="L20" s="5">
        <f t="shared" si="4"/>
        <v>3101.5381859813756</v>
      </c>
      <c r="M20" s="5">
        <f t="shared" si="5"/>
        <v>3323.076627837188</v>
      </c>
      <c r="N20" s="5">
        <f t="shared" si="6"/>
        <v>3478.1535371362565</v>
      </c>
      <c r="O20" s="5">
        <f t="shared" si="7"/>
        <v>4430.76883711625</v>
      </c>
      <c r="P20" s="13">
        <f t="shared" si="8"/>
        <v>9747.69144165575</v>
      </c>
      <c r="Q20" s="30">
        <f>(H20*Q9*C20)/12</f>
        <v>2414.7690162283566</v>
      </c>
    </row>
    <row r="21" spans="2:17" ht="12.75">
      <c r="B21" s="12" t="s">
        <v>46</v>
      </c>
      <c r="C21" s="1">
        <v>2.125</v>
      </c>
      <c r="D21" s="2">
        <v>8</v>
      </c>
      <c r="E21" s="3" t="s">
        <v>11</v>
      </c>
      <c r="F21" s="4">
        <f t="shared" si="0"/>
        <v>3.150095351322656</v>
      </c>
      <c r="G21" s="5">
        <v>80000</v>
      </c>
      <c r="H21" s="45">
        <f>G21*(G4/100)*F21</f>
        <v>151204.57686348748</v>
      </c>
      <c r="I21" s="51">
        <f t="shared" si="1"/>
        <v>2918.5633430004405</v>
      </c>
      <c r="J21" s="5">
        <f t="shared" si="2"/>
        <v>2677.5810486242576</v>
      </c>
      <c r="K21" s="5">
        <f t="shared" si="3"/>
        <v>3346.9763107803215</v>
      </c>
      <c r="L21" s="5">
        <f t="shared" si="4"/>
        <v>3748.613468073961</v>
      </c>
      <c r="M21" s="5">
        <f t="shared" si="5"/>
        <v>4016.371572936386</v>
      </c>
      <c r="N21" s="5">
        <f t="shared" si="6"/>
        <v>4203.802246340084</v>
      </c>
      <c r="O21" s="5">
        <f t="shared" si="7"/>
        <v>5355.162097248515</v>
      </c>
      <c r="P21" s="13">
        <f t="shared" si="8"/>
        <v>11781.356613946735</v>
      </c>
      <c r="Q21" s="30">
        <f>(H21*Q9*C21)/12</f>
        <v>2918.5633430004405</v>
      </c>
    </row>
    <row r="22" spans="2:17" ht="12.75">
      <c r="B22" s="12" t="s">
        <v>47</v>
      </c>
      <c r="C22" s="1">
        <v>2.25</v>
      </c>
      <c r="D22" s="2">
        <v>8</v>
      </c>
      <c r="E22" s="3" t="s">
        <v>12</v>
      </c>
      <c r="F22" s="4">
        <f t="shared" si="0"/>
        <v>3.555491429447656</v>
      </c>
      <c r="G22" s="5">
        <v>80000</v>
      </c>
      <c r="H22" s="45">
        <f>G22*(G4/100)*F22</f>
        <v>170663.5886134875</v>
      </c>
      <c r="I22" s="51">
        <f t="shared" si="1"/>
        <v>3487.9370922881503</v>
      </c>
      <c r="J22" s="5">
        <f t="shared" si="2"/>
        <v>3199.94228650289</v>
      </c>
      <c r="K22" s="5">
        <f t="shared" si="3"/>
        <v>3999.927858128613</v>
      </c>
      <c r="L22" s="5">
        <f t="shared" si="4"/>
        <v>4479.919201104047</v>
      </c>
      <c r="M22" s="5">
        <f t="shared" si="5"/>
        <v>4799.913429754336</v>
      </c>
      <c r="N22" s="5">
        <f t="shared" si="6"/>
        <v>5023.909389809538</v>
      </c>
      <c r="O22" s="5">
        <f t="shared" si="7"/>
        <v>6399.88457300578</v>
      </c>
      <c r="P22" s="13">
        <f t="shared" si="8"/>
        <v>14079.746060612719</v>
      </c>
      <c r="Q22" s="30">
        <f>(H22*Q9*C22)/12</f>
        <v>3487.9370922881503</v>
      </c>
    </row>
    <row r="23" spans="2:17" ht="12.75">
      <c r="B23" s="12" t="s">
        <v>48</v>
      </c>
      <c r="C23" s="1">
        <v>2.375</v>
      </c>
      <c r="D23" s="2">
        <v>8</v>
      </c>
      <c r="E23" s="3" t="s">
        <v>13</v>
      </c>
      <c r="F23" s="4">
        <f t="shared" si="0"/>
        <v>3.9854187575726563</v>
      </c>
      <c r="G23" s="5">
        <v>80000</v>
      </c>
      <c r="H23" s="45">
        <f>G23*(G4/100)*F23</f>
        <v>191300.1003634875</v>
      </c>
      <c r="I23" s="51">
        <f t="shared" si="1"/>
        <v>4126.901123466486</v>
      </c>
      <c r="J23" s="5">
        <f t="shared" si="2"/>
        <v>3786.147819694024</v>
      </c>
      <c r="K23" s="5">
        <f t="shared" si="3"/>
        <v>4732.684774617529</v>
      </c>
      <c r="L23" s="5">
        <f t="shared" si="4"/>
        <v>5300.606947571633</v>
      </c>
      <c r="M23" s="5">
        <f t="shared" si="5"/>
        <v>5679.221729541035</v>
      </c>
      <c r="N23" s="5">
        <f t="shared" si="6"/>
        <v>5944.252076919616</v>
      </c>
      <c r="O23" s="5">
        <f t="shared" si="7"/>
        <v>7572.295639388048</v>
      </c>
      <c r="P23" s="13">
        <f t="shared" si="8"/>
        <v>16659.0504066537</v>
      </c>
      <c r="Q23" s="30">
        <f>(H23*Q9*C23)/12</f>
        <v>4126.901123466486</v>
      </c>
    </row>
    <row r="24" spans="2:17" ht="13.5" thickBot="1">
      <c r="B24" s="88" t="s">
        <v>49</v>
      </c>
      <c r="C24" s="89">
        <v>2.5</v>
      </c>
      <c r="D24" s="90">
        <v>8</v>
      </c>
      <c r="E24" s="91" t="s">
        <v>14</v>
      </c>
      <c r="F24" s="92">
        <f t="shared" si="0"/>
        <v>4.439877335697656</v>
      </c>
      <c r="G24" s="93">
        <v>80000</v>
      </c>
      <c r="H24" s="94">
        <f>G24*(G4/100)*F24</f>
        <v>213114.1121134875</v>
      </c>
      <c r="I24" s="95">
        <f t="shared" si="1"/>
        <v>4839.466295910445</v>
      </c>
      <c r="J24" s="93">
        <f t="shared" si="2"/>
        <v>4439.877335697656</v>
      </c>
      <c r="K24" s="93">
        <f t="shared" si="3"/>
        <v>5549.84666962207</v>
      </c>
      <c r="L24" s="93">
        <f t="shared" si="4"/>
        <v>6215.82826997672</v>
      </c>
      <c r="M24" s="93">
        <f t="shared" si="5"/>
        <v>6659.816003546485</v>
      </c>
      <c r="N24" s="93">
        <f t="shared" si="6"/>
        <v>6970.60741704532</v>
      </c>
      <c r="O24" s="93">
        <f t="shared" si="7"/>
        <v>8879.754671395312</v>
      </c>
      <c r="P24" s="96">
        <f t="shared" si="8"/>
        <v>19535.460277069687</v>
      </c>
      <c r="Q24" s="97">
        <f>(H24*Q9*C24)/12</f>
        <v>4839.466295910445</v>
      </c>
    </row>
    <row r="25" spans="2:17" ht="12.75">
      <c r="B25" s="81"/>
      <c r="C25" s="82"/>
      <c r="D25" s="83"/>
      <c r="E25" s="84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 ht="12.75">
      <c r="B26" s="81"/>
      <c r="C26" s="82"/>
      <c r="D26" s="83"/>
      <c r="E26" s="84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12.75">
      <c r="B27" s="82"/>
      <c r="C27" s="82"/>
      <c r="D27" s="83"/>
      <c r="E27" s="84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 ht="12.75">
      <c r="B28" s="87"/>
      <c r="C28" s="82"/>
      <c r="D28" s="83"/>
      <c r="E28" s="84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 ht="12.75">
      <c r="B29" s="87"/>
      <c r="C29" s="82"/>
      <c r="D29" s="83"/>
      <c r="E29" s="84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 ht="12.75">
      <c r="B30" s="82"/>
      <c r="C30" s="82"/>
      <c r="D30" s="83"/>
      <c r="E30" s="84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 ht="12.75">
      <c r="B31" s="82"/>
      <c r="C31" s="82"/>
      <c r="D31" s="83"/>
      <c r="E31" s="84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 ht="12.75">
      <c r="B32" s="82"/>
      <c r="C32" s="82"/>
      <c r="D32" s="83"/>
      <c r="E32" s="84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 ht="12.75">
      <c r="B33" s="82"/>
      <c r="C33" s="82"/>
      <c r="D33" s="83"/>
      <c r="E33" s="84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 ht="12.75">
      <c r="B34" s="82"/>
      <c r="C34" s="82"/>
      <c r="D34" s="83"/>
      <c r="E34" s="84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 ht="12.75">
      <c r="B35" s="82"/>
      <c r="C35" s="82"/>
      <c r="D35" s="83"/>
      <c r="E35" s="84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 ht="12.75">
      <c r="B36" s="82"/>
      <c r="C36" s="82"/>
      <c r="D36" s="83"/>
      <c r="E36" s="84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 ht="12.75">
      <c r="B37" s="82"/>
      <c r="C37" s="82"/>
      <c r="D37" s="83"/>
      <c r="E37" s="84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 ht="12.75">
      <c r="B38" s="82"/>
      <c r="C38" s="82"/>
      <c r="D38" s="83"/>
      <c r="E38" s="84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ht="12.75">
      <c r="P39" s="57" t="s">
        <v>67</v>
      </c>
    </row>
  </sheetData>
  <sheetProtection sheet="1" objects="1" scenarios="1"/>
  <printOptions/>
  <pageMargins left="0.25" right="0.25" top="0.75" bottom="0.75" header="0.5" footer="0.5"/>
  <pageSetup fitToHeight="1" fitToWidth="1" horizontalDpi="300" verticalDpi="3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2.28125" style="0" customWidth="1"/>
    <col min="3" max="3" width="9.140625" style="0" hidden="1" customWidth="1"/>
    <col min="4" max="4" width="7.421875" style="0" hidden="1" customWidth="1"/>
    <col min="8" max="8" width="10.140625" style="0" customWidth="1"/>
    <col min="9" max="9" width="12.57421875" style="0" customWidth="1"/>
    <col min="10" max="10" width="11.57421875" style="0" customWidth="1"/>
    <col min="11" max="11" width="12.421875" style="0" customWidth="1"/>
    <col min="12" max="12" width="9.7109375" style="0" customWidth="1"/>
    <col min="13" max="13" width="9.28125" style="0" customWidth="1"/>
    <col min="14" max="14" width="9.00390625" style="0" customWidth="1"/>
  </cols>
  <sheetData>
    <row r="1" spans="2:8" ht="25.5">
      <c r="B1" s="101" t="s">
        <v>74</v>
      </c>
      <c r="C1" s="102"/>
      <c r="D1" s="102"/>
      <c r="E1" s="102"/>
      <c r="F1" s="102"/>
      <c r="H1" s="55"/>
    </row>
    <row r="2" spans="2:5" ht="12.75">
      <c r="B2" s="100" t="s">
        <v>75</v>
      </c>
      <c r="C2" s="100"/>
      <c r="D2" s="100"/>
      <c r="E2" s="100"/>
    </row>
    <row r="3" ht="12.75">
      <c r="B3" t="s">
        <v>66</v>
      </c>
    </row>
    <row r="4" spans="2:8" ht="13.5" thickBot="1">
      <c r="B4" t="s">
        <v>34</v>
      </c>
      <c r="G4" s="78">
        <v>50</v>
      </c>
      <c r="H4" t="s">
        <v>33</v>
      </c>
    </row>
    <row r="5" spans="9:17" ht="12.75">
      <c r="I5" s="6"/>
      <c r="J5" s="8"/>
      <c r="K5" s="8"/>
      <c r="L5" s="8"/>
      <c r="M5" s="8"/>
      <c r="N5" s="8"/>
      <c r="O5" s="8"/>
      <c r="P5" s="8"/>
      <c r="Q5" s="9"/>
    </row>
    <row r="6" spans="8:17" ht="13.5" thickBot="1">
      <c r="H6" t="s">
        <v>64</v>
      </c>
      <c r="I6" s="31"/>
      <c r="J6" s="32"/>
      <c r="K6" s="32"/>
      <c r="L6" s="32"/>
      <c r="M6" s="32"/>
      <c r="N6" s="32"/>
      <c r="O6" s="32"/>
      <c r="P6" s="32"/>
      <c r="Q6" s="33"/>
    </row>
    <row r="7" spans="2:17" ht="12.75">
      <c r="B7" s="24"/>
      <c r="C7" s="7" t="s">
        <v>31</v>
      </c>
      <c r="D7" s="7" t="s">
        <v>29</v>
      </c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4"/>
      <c r="Q7" s="24"/>
    </row>
    <row r="8" spans="2:17" ht="15" customHeight="1">
      <c r="B8" s="25"/>
      <c r="C8" s="10" t="s">
        <v>32</v>
      </c>
      <c r="D8" s="10" t="s">
        <v>30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ht="15.75" customHeight="1" thickBot="1">
      <c r="B9" s="26"/>
      <c r="C9" s="11"/>
      <c r="D9" s="1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79">
        <v>0.12</v>
      </c>
    </row>
    <row r="10" spans="2:17" ht="12.75">
      <c r="B10" s="23" t="s">
        <v>35</v>
      </c>
      <c r="C10" s="1">
        <v>0.75</v>
      </c>
      <c r="D10" s="2">
        <v>10</v>
      </c>
      <c r="E10" s="27" t="s">
        <v>0</v>
      </c>
      <c r="F10" s="28">
        <f>0.785*(C10-(0.9743/D10))^2</f>
        <v>0.33429036984649996</v>
      </c>
      <c r="G10" s="29">
        <v>105000</v>
      </c>
      <c r="H10" s="44">
        <f>G10*(G4/100)*F10</f>
        <v>17550.24441694125</v>
      </c>
      <c r="I10" s="48">
        <f>(H10*0.109*C10)/12</f>
        <v>119.56104009041225</v>
      </c>
      <c r="J10" s="49">
        <f>(H10*0.1*C10)/12</f>
        <v>109.68902760588281</v>
      </c>
      <c r="K10" s="49">
        <f>(H10*0.125*C10)/12</f>
        <v>137.1112845073535</v>
      </c>
      <c r="L10" s="49">
        <f>(H10*0.14*C10)/12</f>
        <v>153.56463864823593</v>
      </c>
      <c r="M10" s="49">
        <f>(H10*0.15*C10)/12</f>
        <v>164.5335414088242</v>
      </c>
      <c r="N10" s="49">
        <f>(H10*0.157*C10)/12</f>
        <v>172.211773341236</v>
      </c>
      <c r="O10" s="49">
        <f>(H10*0.2*C10)/12</f>
        <v>219.37805521176563</v>
      </c>
      <c r="P10" s="50">
        <f aca="true" t="shared" si="0" ref="P10:P38">(H10*0.44*C10)/12</f>
        <v>482.6317214658843</v>
      </c>
      <c r="Q10" s="30">
        <f>(H10*Q9*C10)/12</f>
        <v>131.62683312705937</v>
      </c>
    </row>
    <row r="11" spans="2:17" ht="12.75">
      <c r="B11" s="12" t="s">
        <v>36</v>
      </c>
      <c r="C11" s="1">
        <v>0.875</v>
      </c>
      <c r="D11" s="2">
        <v>9</v>
      </c>
      <c r="E11" s="3" t="s">
        <v>1</v>
      </c>
      <c r="F11" s="4">
        <f>0.785*(C11-(0.9743/D11))^2</f>
        <v>0.46149917882283953</v>
      </c>
      <c r="G11" s="5">
        <v>105000</v>
      </c>
      <c r="H11" s="45">
        <f>G11*(G4/100)*F11</f>
        <v>24228.706888199074</v>
      </c>
      <c r="I11" s="51">
        <f aca="true" t="shared" si="1" ref="I11:I38">(H11*0.109*C11)/12</f>
        <v>192.56774328849892</v>
      </c>
      <c r="J11" s="5">
        <f>(H11*0.1*C11)/12</f>
        <v>176.66765439311826</v>
      </c>
      <c r="K11" s="5">
        <f>(H11*0.125*C11)/12</f>
        <v>220.8345679913978</v>
      </c>
      <c r="L11" s="5">
        <f>(H11*0.14*C11)/12</f>
        <v>247.33471615036558</v>
      </c>
      <c r="M11" s="5">
        <f>(H11*0.15*C11)/12</f>
        <v>265.0014815896773</v>
      </c>
      <c r="N11" s="5">
        <f aca="true" t="shared" si="2" ref="N11:N38">(H11*0.157*C11)/12</f>
        <v>277.3682173971957</v>
      </c>
      <c r="O11" s="5">
        <f aca="true" t="shared" si="3" ref="O11:O38">(H11*0.2*C11)/12</f>
        <v>353.3353087862365</v>
      </c>
      <c r="P11" s="13">
        <f t="shared" si="0"/>
        <v>777.3376793297203</v>
      </c>
      <c r="Q11" s="30">
        <f>(H11*Q9*C11)/12</f>
        <v>212.0011852717419</v>
      </c>
    </row>
    <row r="12" spans="2:17" ht="12.75">
      <c r="B12" s="12" t="s">
        <v>37</v>
      </c>
      <c r="C12" s="1">
        <v>1</v>
      </c>
      <c r="D12" s="2">
        <v>8</v>
      </c>
      <c r="E12" s="3" t="s">
        <v>2</v>
      </c>
      <c r="F12" s="4">
        <f aca="true" t="shared" si="4" ref="F12:F38">0.785*(C12-(0.9743/D12))^2</f>
        <v>0.6054368981976562</v>
      </c>
      <c r="G12" s="5">
        <v>105000</v>
      </c>
      <c r="H12" s="45">
        <f>G12*(G4/100)*F12</f>
        <v>31785.437155376952</v>
      </c>
      <c r="I12" s="51">
        <f t="shared" si="1"/>
        <v>288.7177208280073</v>
      </c>
      <c r="J12" s="5">
        <f aca="true" t="shared" si="5" ref="J12:J38">(H12*0.1*C12)/12</f>
        <v>264.8786429614746</v>
      </c>
      <c r="K12" s="5">
        <f aca="true" t="shared" si="6" ref="K12:K38">(H12*0.125*C12)/12</f>
        <v>331.09830370184324</v>
      </c>
      <c r="L12" s="5">
        <f aca="true" t="shared" si="7" ref="L12:L38">(H12*0.14*C12)/12</f>
        <v>370.83010014606447</v>
      </c>
      <c r="M12" s="5">
        <f aca="true" t="shared" si="8" ref="M12:M38">(H12*0.15*C12)/12</f>
        <v>397.31796444221186</v>
      </c>
      <c r="N12" s="5">
        <f t="shared" si="2"/>
        <v>415.8594694495151</v>
      </c>
      <c r="O12" s="5">
        <f t="shared" si="3"/>
        <v>529.7572859229492</v>
      </c>
      <c r="P12" s="13">
        <f t="shared" si="0"/>
        <v>1165.4660290304882</v>
      </c>
      <c r="Q12" s="30">
        <f>(H12*Q9*C12)/12</f>
        <v>317.8543715537695</v>
      </c>
    </row>
    <row r="13" spans="2:17" s="99" customFormat="1" ht="12.75">
      <c r="B13" s="59" t="s">
        <v>38</v>
      </c>
      <c r="C13" s="60">
        <v>1.125</v>
      </c>
      <c r="D13" s="61">
        <v>8</v>
      </c>
      <c r="E13" s="62" t="s">
        <v>3</v>
      </c>
      <c r="F13" s="63">
        <f t="shared" si="4"/>
        <v>0.7900517263226564</v>
      </c>
      <c r="G13" s="67">
        <v>105000</v>
      </c>
      <c r="H13" s="65">
        <f>G13*(G4/100)*F13</f>
        <v>41477.71563193946</v>
      </c>
      <c r="I13" s="66">
        <f t="shared" si="1"/>
        <v>423.8504066138814</v>
      </c>
      <c r="J13" s="67">
        <f t="shared" si="5"/>
        <v>388.8535840494325</v>
      </c>
      <c r="K13" s="67">
        <f t="shared" si="6"/>
        <v>486.0669800617906</v>
      </c>
      <c r="L13" s="67">
        <f t="shared" si="7"/>
        <v>544.3950176692056</v>
      </c>
      <c r="M13" s="67">
        <f t="shared" si="8"/>
        <v>583.2803760741486</v>
      </c>
      <c r="N13" s="67">
        <f t="shared" si="2"/>
        <v>610.500126957609</v>
      </c>
      <c r="O13" s="67">
        <f t="shared" si="3"/>
        <v>777.707168098865</v>
      </c>
      <c r="P13" s="68">
        <f t="shared" si="0"/>
        <v>1710.9557698175029</v>
      </c>
      <c r="Q13" s="69">
        <f>(H13*Q9*C13)/12</f>
        <v>466.62430085931896</v>
      </c>
    </row>
    <row r="14" spans="2:17" ht="12.75">
      <c r="B14" s="34" t="s">
        <v>39</v>
      </c>
      <c r="C14" s="35">
        <v>1.25</v>
      </c>
      <c r="D14" s="36">
        <v>8</v>
      </c>
      <c r="E14" s="37" t="s">
        <v>4</v>
      </c>
      <c r="F14" s="38">
        <f t="shared" si="4"/>
        <v>0.9991978044476564</v>
      </c>
      <c r="G14" s="39">
        <v>105000</v>
      </c>
      <c r="H14" s="46">
        <f>G14*(G4/100)*F14</f>
        <v>52457.88473350196</v>
      </c>
      <c r="I14" s="52">
        <f t="shared" si="1"/>
        <v>595.6155662449702</v>
      </c>
      <c r="J14" s="39">
        <f t="shared" si="5"/>
        <v>546.4362993073121</v>
      </c>
      <c r="K14" s="39">
        <f t="shared" si="6"/>
        <v>683.0453741341402</v>
      </c>
      <c r="L14" s="39">
        <f t="shared" si="7"/>
        <v>765.010819030237</v>
      </c>
      <c r="M14" s="39">
        <f t="shared" si="8"/>
        <v>819.6544489609681</v>
      </c>
      <c r="N14" s="39">
        <f t="shared" si="2"/>
        <v>857.9049899124799</v>
      </c>
      <c r="O14" s="39">
        <f t="shared" si="3"/>
        <v>1092.8725986146242</v>
      </c>
      <c r="P14" s="40">
        <f t="shared" si="0"/>
        <v>2404.319716952173</v>
      </c>
      <c r="Q14" s="43">
        <f>(H14*Q9*C14)/12</f>
        <v>655.7235591687745</v>
      </c>
    </row>
    <row r="15" spans="2:17" ht="12.75">
      <c r="B15" s="12" t="s">
        <v>40</v>
      </c>
      <c r="C15" s="1">
        <v>1.375</v>
      </c>
      <c r="D15" s="2">
        <v>8</v>
      </c>
      <c r="E15" s="3" t="s">
        <v>5</v>
      </c>
      <c r="F15" s="4">
        <f t="shared" si="4"/>
        <v>1.2328751325726564</v>
      </c>
      <c r="G15" s="5">
        <v>105000</v>
      </c>
      <c r="H15" s="45">
        <f>G15*(G4/100)*F15</f>
        <v>64725.94446006446</v>
      </c>
      <c r="I15" s="51">
        <f t="shared" si="1"/>
        <v>808.4000771626801</v>
      </c>
      <c r="J15" s="5">
        <f t="shared" si="5"/>
        <v>741.6514469382386</v>
      </c>
      <c r="K15" s="5">
        <f t="shared" si="6"/>
        <v>927.0643086727982</v>
      </c>
      <c r="L15" s="5">
        <f t="shared" si="7"/>
        <v>1038.312025713534</v>
      </c>
      <c r="M15" s="5">
        <f t="shared" si="8"/>
        <v>1112.4771704073578</v>
      </c>
      <c r="N15" s="5">
        <f t="shared" si="2"/>
        <v>1164.3927716930345</v>
      </c>
      <c r="O15" s="5">
        <f t="shared" si="3"/>
        <v>1483.3028938764771</v>
      </c>
      <c r="P15" s="13">
        <f t="shared" si="0"/>
        <v>3263.2663665282494</v>
      </c>
      <c r="Q15" s="30">
        <f>(H15*Q9*C15)/12</f>
        <v>889.9817363258862</v>
      </c>
    </row>
    <row r="16" spans="2:17" ht="12.75">
      <c r="B16" s="59" t="s">
        <v>41</v>
      </c>
      <c r="C16" s="60">
        <v>1.5</v>
      </c>
      <c r="D16" s="61">
        <v>8</v>
      </c>
      <c r="E16" s="62" t="s">
        <v>6</v>
      </c>
      <c r="F16" s="63">
        <f t="shared" si="4"/>
        <v>1.4910837106976564</v>
      </c>
      <c r="G16" s="67">
        <v>105000</v>
      </c>
      <c r="H16" s="65">
        <f>G16*(G4/100)*F16</f>
        <v>78281.89481162696</v>
      </c>
      <c r="I16" s="66">
        <f t="shared" si="1"/>
        <v>1066.5908168084172</v>
      </c>
      <c r="J16" s="67">
        <f t="shared" si="5"/>
        <v>978.523685145337</v>
      </c>
      <c r="K16" s="67">
        <f t="shared" si="6"/>
        <v>1223.1546064316713</v>
      </c>
      <c r="L16" s="67">
        <f t="shared" si="7"/>
        <v>1369.9331592034716</v>
      </c>
      <c r="M16" s="67">
        <f t="shared" si="8"/>
        <v>1467.7855277180054</v>
      </c>
      <c r="N16" s="5">
        <f t="shared" si="2"/>
        <v>1536.282185678179</v>
      </c>
      <c r="O16" s="5">
        <f t="shared" si="3"/>
        <v>1957.047370290674</v>
      </c>
      <c r="P16" s="13">
        <f t="shared" si="0"/>
        <v>4305.504214639483</v>
      </c>
      <c r="Q16" s="30">
        <f>(H16*Q9*C16)/12</f>
        <v>1174.2284221744044</v>
      </c>
    </row>
    <row r="17" spans="2:17" ht="12.75">
      <c r="B17" s="12" t="s">
        <v>42</v>
      </c>
      <c r="C17" s="1">
        <v>1.625</v>
      </c>
      <c r="D17" s="2">
        <v>8</v>
      </c>
      <c r="E17" s="3" t="s">
        <v>7</v>
      </c>
      <c r="F17" s="4">
        <f t="shared" si="4"/>
        <v>1.7738235388226564</v>
      </c>
      <c r="G17" s="5">
        <v>105000</v>
      </c>
      <c r="H17" s="45">
        <f>G17*(G4/100)*F17</f>
        <v>93125.73578818946</v>
      </c>
      <c r="I17" s="51">
        <f t="shared" si="1"/>
        <v>1374.574662623588</v>
      </c>
      <c r="J17" s="5">
        <f t="shared" si="5"/>
        <v>1261.0776721317322</v>
      </c>
      <c r="K17" s="5">
        <f t="shared" si="6"/>
        <v>1576.3470901646651</v>
      </c>
      <c r="L17" s="5">
        <f t="shared" si="7"/>
        <v>1765.5087409844255</v>
      </c>
      <c r="M17" s="5">
        <f t="shared" si="8"/>
        <v>1891.616508197598</v>
      </c>
      <c r="N17" s="5">
        <f t="shared" si="2"/>
        <v>1979.8919452468197</v>
      </c>
      <c r="O17" s="5">
        <f t="shared" si="3"/>
        <v>2522.1553442634645</v>
      </c>
      <c r="P17" s="13">
        <f t="shared" si="0"/>
        <v>5548.741757379622</v>
      </c>
      <c r="Q17" s="30">
        <f>(H17*Q9*C17)/12</f>
        <v>1513.2932065580787</v>
      </c>
    </row>
    <row r="18" spans="2:17" ht="12.75">
      <c r="B18" s="12" t="s">
        <v>43</v>
      </c>
      <c r="C18" s="1">
        <v>1.75</v>
      </c>
      <c r="D18" s="2">
        <v>8</v>
      </c>
      <c r="E18" s="3" t="s">
        <v>8</v>
      </c>
      <c r="F18" s="4">
        <f t="shared" si="4"/>
        <v>2.0810946169476563</v>
      </c>
      <c r="G18" s="5">
        <v>105000</v>
      </c>
      <c r="H18" s="45">
        <f>G18*(G4/100)*F18</f>
        <v>109257.46738975195</v>
      </c>
      <c r="I18" s="51">
        <f t="shared" si="1"/>
        <v>1736.7384920495988</v>
      </c>
      <c r="J18" s="5">
        <f t="shared" si="5"/>
        <v>1593.3380661005494</v>
      </c>
      <c r="K18" s="5">
        <f t="shared" si="6"/>
        <v>1991.6725826256868</v>
      </c>
      <c r="L18" s="5">
        <f t="shared" si="7"/>
        <v>2230.673292540769</v>
      </c>
      <c r="M18" s="5">
        <f t="shared" si="8"/>
        <v>2390.007099150824</v>
      </c>
      <c r="N18" s="5">
        <f t="shared" si="2"/>
        <v>2501.540763777862</v>
      </c>
      <c r="O18" s="5">
        <f t="shared" si="3"/>
        <v>3186.676132201099</v>
      </c>
      <c r="P18" s="13">
        <f t="shared" si="0"/>
        <v>7010.687490842417</v>
      </c>
      <c r="Q18" s="30">
        <f>(H18*Q9*C18)/12</f>
        <v>1912.0056793206593</v>
      </c>
    </row>
    <row r="19" spans="2:17" ht="12.75">
      <c r="B19" s="34" t="s">
        <v>44</v>
      </c>
      <c r="C19" s="35">
        <v>1.875</v>
      </c>
      <c r="D19" s="36">
        <v>8</v>
      </c>
      <c r="E19" s="37" t="s">
        <v>9</v>
      </c>
      <c r="F19" s="38">
        <f t="shared" si="4"/>
        <v>2.4128969450726565</v>
      </c>
      <c r="G19" s="39">
        <v>105000</v>
      </c>
      <c r="H19" s="46">
        <f>G19*(G4/100)*F19</f>
        <v>126677.08961631446</v>
      </c>
      <c r="I19" s="52">
        <f t="shared" si="1"/>
        <v>2157.4691825278555</v>
      </c>
      <c r="J19" s="39">
        <f t="shared" si="5"/>
        <v>1979.3295252549135</v>
      </c>
      <c r="K19" s="39">
        <f t="shared" si="6"/>
        <v>2474.161906568642</v>
      </c>
      <c r="L19" s="39">
        <f t="shared" si="7"/>
        <v>2771.061335356879</v>
      </c>
      <c r="M19" s="39">
        <f t="shared" si="8"/>
        <v>2968.99428788237</v>
      </c>
      <c r="N19" s="39">
        <f t="shared" si="2"/>
        <v>3107.5473546502144</v>
      </c>
      <c r="O19" s="39">
        <f t="shared" si="3"/>
        <v>3958.659050509827</v>
      </c>
      <c r="P19" s="40">
        <f t="shared" si="0"/>
        <v>8709.04991112162</v>
      </c>
      <c r="Q19" s="43">
        <f>(H19*Q9*C19)/12</f>
        <v>2375.195430305896</v>
      </c>
    </row>
    <row r="20" spans="2:17" ht="12.75">
      <c r="B20" s="12" t="s">
        <v>45</v>
      </c>
      <c r="C20" s="1">
        <v>2</v>
      </c>
      <c r="D20" s="2">
        <v>8</v>
      </c>
      <c r="E20" s="3" t="s">
        <v>10</v>
      </c>
      <c r="F20" s="4">
        <f t="shared" si="4"/>
        <v>2.7692305231976566</v>
      </c>
      <c r="G20" s="5">
        <v>105000</v>
      </c>
      <c r="H20" s="45">
        <f>G20*(G4/100)*F20</f>
        <v>145384.60246787698</v>
      </c>
      <c r="I20" s="51">
        <f t="shared" si="1"/>
        <v>2641.153611499765</v>
      </c>
      <c r="J20" s="5">
        <f t="shared" si="5"/>
        <v>2423.0767077979494</v>
      </c>
      <c r="K20" s="5">
        <f t="shared" si="6"/>
        <v>3028.845884747437</v>
      </c>
      <c r="L20" s="5">
        <f t="shared" si="7"/>
        <v>3392.3073909171294</v>
      </c>
      <c r="M20" s="5">
        <f t="shared" si="8"/>
        <v>3634.6150616969244</v>
      </c>
      <c r="N20" s="5">
        <f t="shared" si="2"/>
        <v>3804.230431242781</v>
      </c>
      <c r="O20" s="5">
        <f t="shared" si="3"/>
        <v>4846.153415595899</v>
      </c>
      <c r="P20" s="13">
        <f t="shared" si="0"/>
        <v>10661.537514310978</v>
      </c>
      <c r="Q20" s="30">
        <f>(H20*Q9*C20)/12</f>
        <v>2907.6920493575394</v>
      </c>
    </row>
    <row r="21" spans="2:17" ht="12.75">
      <c r="B21" s="12" t="s">
        <v>46</v>
      </c>
      <c r="C21" s="1">
        <v>2.125</v>
      </c>
      <c r="D21" s="2">
        <v>8</v>
      </c>
      <c r="E21" s="3" t="s">
        <v>11</v>
      </c>
      <c r="F21" s="4">
        <f t="shared" si="4"/>
        <v>3.150095351322656</v>
      </c>
      <c r="G21" s="5">
        <v>105000</v>
      </c>
      <c r="H21" s="45">
        <f>G21*(G4/100)*F21</f>
        <v>165380.00594443944</v>
      </c>
      <c r="I21" s="51">
        <f t="shared" si="1"/>
        <v>3192.178656406732</v>
      </c>
      <c r="J21" s="5">
        <f t="shared" si="5"/>
        <v>2928.6042719327816</v>
      </c>
      <c r="K21" s="5">
        <f t="shared" si="6"/>
        <v>3660.755339915977</v>
      </c>
      <c r="L21" s="5">
        <f t="shared" si="7"/>
        <v>4100.045980705895</v>
      </c>
      <c r="M21" s="5">
        <f t="shared" si="8"/>
        <v>4392.906407899173</v>
      </c>
      <c r="N21" s="5">
        <f t="shared" si="2"/>
        <v>4597.908706934467</v>
      </c>
      <c r="O21" s="5">
        <f t="shared" si="3"/>
        <v>5857.208543865563</v>
      </c>
      <c r="P21" s="13">
        <f t="shared" si="0"/>
        <v>12885.858796504239</v>
      </c>
      <c r="Q21" s="30">
        <f>(H21*Q9*C21)/12</f>
        <v>3514.325126319338</v>
      </c>
    </row>
    <row r="22" spans="2:17" ht="12.75">
      <c r="B22" s="12" t="s">
        <v>47</v>
      </c>
      <c r="C22" s="1">
        <v>2.25</v>
      </c>
      <c r="D22" s="2">
        <v>8</v>
      </c>
      <c r="E22" s="3" t="s">
        <v>12</v>
      </c>
      <c r="F22" s="4">
        <f t="shared" si="4"/>
        <v>3.555491429447656</v>
      </c>
      <c r="G22" s="5">
        <v>105000</v>
      </c>
      <c r="H22" s="45">
        <f>G22*(G4/100)*F22</f>
        <v>186663.30004600194</v>
      </c>
      <c r="I22" s="51">
        <f t="shared" si="1"/>
        <v>3814.931194690165</v>
      </c>
      <c r="J22" s="5">
        <f t="shared" si="5"/>
        <v>3499.9368758625365</v>
      </c>
      <c r="K22" s="5">
        <f t="shared" si="6"/>
        <v>4374.921094828171</v>
      </c>
      <c r="L22" s="5">
        <f t="shared" si="7"/>
        <v>4899.911626207551</v>
      </c>
      <c r="M22" s="5">
        <f t="shared" si="8"/>
        <v>5249.905313793804</v>
      </c>
      <c r="N22" s="5">
        <f t="shared" si="2"/>
        <v>5494.900895104182</v>
      </c>
      <c r="O22" s="5">
        <f t="shared" si="3"/>
        <v>6999.873751725073</v>
      </c>
      <c r="P22" s="13">
        <f t="shared" si="0"/>
        <v>15399.72225379516</v>
      </c>
      <c r="Q22" s="30">
        <f>(H22*Q9*C22)/12</f>
        <v>4199.924251035043</v>
      </c>
    </row>
    <row r="23" spans="2:17" ht="12.75">
      <c r="B23" s="59" t="s">
        <v>48</v>
      </c>
      <c r="C23" s="1">
        <v>2.375</v>
      </c>
      <c r="D23" s="2">
        <v>8</v>
      </c>
      <c r="E23" s="3" t="s">
        <v>13</v>
      </c>
      <c r="F23" s="4">
        <f t="shared" si="4"/>
        <v>3.9854187575726563</v>
      </c>
      <c r="G23" s="5">
        <v>105000</v>
      </c>
      <c r="H23" s="45">
        <f>G23*(G4/100)*F23</f>
        <v>209234.48477256446</v>
      </c>
      <c r="I23" s="51">
        <f t="shared" si="1"/>
        <v>4513.798103791469</v>
      </c>
      <c r="J23" s="5">
        <f t="shared" si="5"/>
        <v>4141.099177790338</v>
      </c>
      <c r="K23" s="5">
        <f t="shared" si="6"/>
        <v>5176.373972237923</v>
      </c>
      <c r="L23" s="5">
        <f t="shared" si="7"/>
        <v>5797.538848906474</v>
      </c>
      <c r="M23" s="5">
        <f t="shared" si="8"/>
        <v>6211.648766685507</v>
      </c>
      <c r="N23" s="5">
        <f t="shared" si="2"/>
        <v>6501.525709130831</v>
      </c>
      <c r="O23" s="5">
        <f t="shared" si="3"/>
        <v>8282.198355580676</v>
      </c>
      <c r="P23" s="13">
        <f t="shared" si="0"/>
        <v>18220.836382277488</v>
      </c>
      <c r="Q23" s="30">
        <f>(H23*Q9*C23)/12</f>
        <v>4969.319013348406</v>
      </c>
    </row>
    <row r="24" spans="2:17" ht="12.75">
      <c r="B24" s="34" t="s">
        <v>49</v>
      </c>
      <c r="C24" s="35">
        <v>2.5</v>
      </c>
      <c r="D24" s="36">
        <v>8</v>
      </c>
      <c r="E24" s="37" t="s">
        <v>14</v>
      </c>
      <c r="F24" s="38">
        <f t="shared" si="4"/>
        <v>4.439877335697656</v>
      </c>
      <c r="G24" s="39">
        <v>95000</v>
      </c>
      <c r="H24" s="46">
        <f>G24*(G4/100)*F24</f>
        <v>210894.17344563868</v>
      </c>
      <c r="I24" s="52">
        <f t="shared" si="1"/>
        <v>4789.055188661378</v>
      </c>
      <c r="J24" s="39">
        <f t="shared" si="5"/>
        <v>4393.628613450806</v>
      </c>
      <c r="K24" s="39">
        <f t="shared" si="6"/>
        <v>5492.0357668135075</v>
      </c>
      <c r="L24" s="39">
        <f t="shared" si="7"/>
        <v>6151.080058831129</v>
      </c>
      <c r="M24" s="39">
        <f t="shared" si="8"/>
        <v>6590.442920176208</v>
      </c>
      <c r="N24" s="39">
        <f t="shared" si="2"/>
        <v>6897.996923117765</v>
      </c>
      <c r="O24" s="39">
        <f t="shared" si="3"/>
        <v>8787.257226901613</v>
      </c>
      <c r="P24" s="40">
        <f t="shared" si="0"/>
        <v>19331.965899183546</v>
      </c>
      <c r="Q24" s="43">
        <f>(H24*Q9*C24)/12</f>
        <v>5272.354336140967</v>
      </c>
    </row>
    <row r="25" spans="2:17" ht="12.75">
      <c r="B25" s="12" t="s">
        <v>50</v>
      </c>
      <c r="C25" s="1">
        <v>2.75</v>
      </c>
      <c r="D25" s="2">
        <v>8</v>
      </c>
      <c r="E25" s="3" t="s">
        <v>15</v>
      </c>
      <c r="F25" s="4">
        <f t="shared" si="4"/>
        <v>5.422388241947656</v>
      </c>
      <c r="G25" s="5">
        <v>95000</v>
      </c>
      <c r="H25" s="45">
        <f>G25*(G4/100)*F25</f>
        <v>257563.44149251367</v>
      </c>
      <c r="I25" s="51">
        <f t="shared" si="1"/>
        <v>6433.720132281748</v>
      </c>
      <c r="J25" s="5">
        <f t="shared" si="5"/>
        <v>5902.495534203438</v>
      </c>
      <c r="K25" s="5">
        <f t="shared" si="6"/>
        <v>7378.1194177542975</v>
      </c>
      <c r="L25" s="5">
        <f t="shared" si="7"/>
        <v>8263.493747884815</v>
      </c>
      <c r="M25" s="5">
        <f t="shared" si="8"/>
        <v>8853.743301305158</v>
      </c>
      <c r="N25" s="5">
        <f t="shared" si="2"/>
        <v>9266.917988699397</v>
      </c>
      <c r="O25" s="5">
        <f t="shared" si="3"/>
        <v>11804.991068406876</v>
      </c>
      <c r="P25" s="13">
        <f t="shared" si="0"/>
        <v>25970.98035049513</v>
      </c>
      <c r="Q25" s="30">
        <f>(H25*Q9*C25)/12</f>
        <v>7082.994641044126</v>
      </c>
    </row>
    <row r="26" spans="2:17" ht="12.75">
      <c r="B26" s="12" t="s">
        <v>51</v>
      </c>
      <c r="C26" s="1">
        <v>3</v>
      </c>
      <c r="D26" s="2">
        <v>8</v>
      </c>
      <c r="E26" s="3" t="s">
        <v>16</v>
      </c>
      <c r="F26" s="4">
        <f t="shared" si="4"/>
        <v>6.503024148197657</v>
      </c>
      <c r="G26" s="5">
        <v>95000</v>
      </c>
      <c r="H26" s="45">
        <f>G26*(G4/100)*F26</f>
        <v>308893.6470393887</v>
      </c>
      <c r="I26" s="51">
        <f t="shared" si="1"/>
        <v>8417.351881823342</v>
      </c>
      <c r="J26" s="5">
        <f t="shared" si="5"/>
        <v>7722.341175984719</v>
      </c>
      <c r="K26" s="5">
        <f t="shared" si="6"/>
        <v>9652.926469980897</v>
      </c>
      <c r="L26" s="5">
        <f t="shared" si="7"/>
        <v>10811.277646378607</v>
      </c>
      <c r="M26" s="5">
        <f t="shared" si="8"/>
        <v>11583.511763977076</v>
      </c>
      <c r="N26" s="5">
        <f t="shared" si="2"/>
        <v>12124.075646296007</v>
      </c>
      <c r="O26" s="5">
        <f t="shared" si="3"/>
        <v>15444.682351969437</v>
      </c>
      <c r="P26" s="13">
        <f t="shared" si="0"/>
        <v>33978.30117433276</v>
      </c>
      <c r="Q26" s="30">
        <f>(H26*Q9*C26)/12</f>
        <v>9266.80941118166</v>
      </c>
    </row>
    <row r="27" spans="2:17" ht="12.75">
      <c r="B27" s="14" t="s">
        <v>52</v>
      </c>
      <c r="C27" s="1">
        <v>3.25</v>
      </c>
      <c r="D27" s="2">
        <v>8</v>
      </c>
      <c r="E27" s="3" t="s">
        <v>17</v>
      </c>
      <c r="F27" s="4">
        <f t="shared" si="4"/>
        <v>7.681785054447658</v>
      </c>
      <c r="G27" s="5">
        <v>95000</v>
      </c>
      <c r="H27" s="45">
        <f>G27*(G4/100)*F27</f>
        <v>364884.79008626373</v>
      </c>
      <c r="I27" s="51">
        <f t="shared" si="1"/>
        <v>10771.70307400491</v>
      </c>
      <c r="J27" s="5">
        <f t="shared" si="5"/>
        <v>9882.296398169643</v>
      </c>
      <c r="K27" s="5">
        <f t="shared" si="6"/>
        <v>12352.870497712052</v>
      </c>
      <c r="L27" s="5">
        <f t="shared" si="7"/>
        <v>13835.214957437502</v>
      </c>
      <c r="M27" s="5">
        <f t="shared" si="8"/>
        <v>14823.444597254464</v>
      </c>
      <c r="N27" s="5">
        <f t="shared" si="2"/>
        <v>15515.20534512634</v>
      </c>
      <c r="O27" s="5">
        <f t="shared" si="3"/>
        <v>19764.592796339286</v>
      </c>
      <c r="P27" s="13">
        <f t="shared" si="0"/>
        <v>43482.10415194643</v>
      </c>
      <c r="Q27" s="30">
        <f>(H27*Q9*C27)/12</f>
        <v>11858.75567780357</v>
      </c>
    </row>
    <row r="28" spans="2:17" ht="12.75">
      <c r="B28" s="15" t="s">
        <v>53</v>
      </c>
      <c r="C28" s="1">
        <v>3.5</v>
      </c>
      <c r="D28" s="2">
        <v>8</v>
      </c>
      <c r="E28" s="3" t="s">
        <v>18</v>
      </c>
      <c r="F28" s="4">
        <f t="shared" si="4"/>
        <v>8.958670960697658</v>
      </c>
      <c r="G28" s="5">
        <v>95000</v>
      </c>
      <c r="H28" s="45">
        <f>G28*(G4/100)*F28</f>
        <v>425536.87063313875</v>
      </c>
      <c r="I28" s="51">
        <f t="shared" si="1"/>
        <v>13528.526345545202</v>
      </c>
      <c r="J28" s="5">
        <f t="shared" si="5"/>
        <v>12411.492060133212</v>
      </c>
      <c r="K28" s="5">
        <f t="shared" si="6"/>
        <v>15514.365075166517</v>
      </c>
      <c r="L28" s="5">
        <f t="shared" si="7"/>
        <v>17376.088884186498</v>
      </c>
      <c r="M28" s="5">
        <f t="shared" si="8"/>
        <v>18617.238090199822</v>
      </c>
      <c r="N28" s="5">
        <f t="shared" si="2"/>
        <v>19486.042534409145</v>
      </c>
      <c r="O28" s="5">
        <f t="shared" si="3"/>
        <v>24822.984120266425</v>
      </c>
      <c r="P28" s="13">
        <f t="shared" si="0"/>
        <v>54610.56506458614</v>
      </c>
      <c r="Q28" s="30">
        <f>(H28*Q9*C28)/12</f>
        <v>14893.790472159855</v>
      </c>
    </row>
    <row r="29" spans="2:17" ht="12.75">
      <c r="B29" s="41" t="s">
        <v>54</v>
      </c>
      <c r="C29" s="35">
        <v>3.75</v>
      </c>
      <c r="D29" s="36">
        <v>8</v>
      </c>
      <c r="E29" s="37" t="s">
        <v>19</v>
      </c>
      <c r="F29" s="38">
        <f t="shared" si="4"/>
        <v>10.333681866947657</v>
      </c>
      <c r="G29" s="39">
        <v>95000</v>
      </c>
      <c r="H29" s="46">
        <f>G29*(G4/100)*F29</f>
        <v>490849.8886800137</v>
      </c>
      <c r="I29" s="52">
        <f t="shared" si="1"/>
        <v>16719.574333162967</v>
      </c>
      <c r="J29" s="39">
        <f t="shared" si="5"/>
        <v>15339.05902125043</v>
      </c>
      <c r="K29" s="39">
        <f t="shared" si="6"/>
        <v>19173.823776563037</v>
      </c>
      <c r="L29" s="39">
        <f t="shared" si="7"/>
        <v>21474.6826297506</v>
      </c>
      <c r="M29" s="39">
        <f t="shared" si="8"/>
        <v>23008.588531875645</v>
      </c>
      <c r="N29" s="39">
        <f t="shared" si="2"/>
        <v>24082.322663363175</v>
      </c>
      <c r="O29" s="39">
        <f t="shared" si="3"/>
        <v>30678.11804250086</v>
      </c>
      <c r="P29" s="40">
        <f t="shared" si="0"/>
        <v>67491.85969350189</v>
      </c>
      <c r="Q29" s="43">
        <f>(H29*Q9*C29)/12</f>
        <v>18406.870825500515</v>
      </c>
    </row>
    <row r="30" spans="2:17" ht="12.75">
      <c r="B30" s="14" t="s">
        <v>55</v>
      </c>
      <c r="C30" s="1">
        <v>4</v>
      </c>
      <c r="D30" s="2">
        <v>8</v>
      </c>
      <c r="E30" s="3" t="s">
        <v>20</v>
      </c>
      <c r="F30" s="4">
        <f t="shared" si="4"/>
        <v>11.806817773197658</v>
      </c>
      <c r="G30" s="5">
        <v>95000</v>
      </c>
      <c r="H30" s="45">
        <f>G30*(G4/100)*F30</f>
        <v>560823.8442268887</v>
      </c>
      <c r="I30" s="51">
        <f t="shared" si="1"/>
        <v>20376.599673576955</v>
      </c>
      <c r="J30" s="5">
        <f t="shared" si="5"/>
        <v>18694.128140896293</v>
      </c>
      <c r="K30" s="5">
        <f t="shared" si="6"/>
        <v>23367.660176120364</v>
      </c>
      <c r="L30" s="5">
        <f t="shared" si="7"/>
        <v>26171.77939725481</v>
      </c>
      <c r="M30" s="5">
        <f t="shared" si="8"/>
        <v>28041.192211344434</v>
      </c>
      <c r="N30" s="5">
        <f t="shared" si="2"/>
        <v>29349.781181207178</v>
      </c>
      <c r="O30" s="5">
        <f t="shared" si="3"/>
        <v>37388.25628179259</v>
      </c>
      <c r="P30" s="13">
        <f t="shared" si="0"/>
        <v>82254.16381994369</v>
      </c>
      <c r="Q30" s="30">
        <f>(H30*Q9*C30)/12</f>
        <v>22432.95376907555</v>
      </c>
    </row>
    <row r="31" spans="2:17" ht="12.75">
      <c r="B31" s="14" t="s">
        <v>56</v>
      </c>
      <c r="C31" s="1">
        <v>4.25</v>
      </c>
      <c r="D31" s="2">
        <v>8</v>
      </c>
      <c r="E31" s="3" t="s">
        <v>21</v>
      </c>
      <c r="F31" s="4">
        <f t="shared" si="4"/>
        <v>13.378078679447658</v>
      </c>
      <c r="G31" s="5">
        <v>75000</v>
      </c>
      <c r="H31" s="45">
        <f>G31*(G4/100)*F31</f>
        <v>501677.9504792872</v>
      </c>
      <c r="I31" s="51">
        <f t="shared" si="1"/>
        <v>19366.85921329415</v>
      </c>
      <c r="J31" s="5">
        <f t="shared" si="5"/>
        <v>17767.760746141423</v>
      </c>
      <c r="K31" s="5">
        <f t="shared" si="6"/>
        <v>22209.700932676777</v>
      </c>
      <c r="L31" s="5">
        <f t="shared" si="7"/>
        <v>24874.865044597987</v>
      </c>
      <c r="M31" s="5">
        <f t="shared" si="8"/>
        <v>26651.64111921213</v>
      </c>
      <c r="N31" s="5">
        <f t="shared" si="2"/>
        <v>27895.384371442033</v>
      </c>
      <c r="O31" s="5">
        <f t="shared" si="3"/>
        <v>35535.521492282845</v>
      </c>
      <c r="P31" s="13">
        <f t="shared" si="0"/>
        <v>78178.14728302225</v>
      </c>
      <c r="Q31" s="30">
        <f>(H31*Q9*C31)/12</f>
        <v>21321.312895369705</v>
      </c>
    </row>
    <row r="32" spans="2:17" ht="12.75">
      <c r="B32" s="14" t="s">
        <v>57</v>
      </c>
      <c r="C32" s="1">
        <v>4.5</v>
      </c>
      <c r="D32" s="2">
        <v>8</v>
      </c>
      <c r="E32" s="3" t="s">
        <v>22</v>
      </c>
      <c r="F32" s="4">
        <f t="shared" si="4"/>
        <v>15.047464585697655</v>
      </c>
      <c r="G32" s="5">
        <v>75000</v>
      </c>
      <c r="H32" s="45">
        <f>G32*(G4/100)*F32</f>
        <v>564279.921963662</v>
      </c>
      <c r="I32" s="51">
        <f t="shared" si="1"/>
        <v>23064.941810264685</v>
      </c>
      <c r="J32" s="5">
        <f t="shared" si="5"/>
        <v>21160.497073637325</v>
      </c>
      <c r="K32" s="5">
        <f t="shared" si="6"/>
        <v>26450.621342046656</v>
      </c>
      <c r="L32" s="5">
        <f t="shared" si="7"/>
        <v>29624.69590309226</v>
      </c>
      <c r="M32" s="5">
        <f t="shared" si="8"/>
        <v>31740.745610455986</v>
      </c>
      <c r="N32" s="5">
        <f t="shared" si="2"/>
        <v>33221.9804056106</v>
      </c>
      <c r="O32" s="5">
        <f t="shared" si="3"/>
        <v>42320.99414727465</v>
      </c>
      <c r="P32" s="13">
        <f t="shared" si="0"/>
        <v>93106.18712400424</v>
      </c>
      <c r="Q32" s="30">
        <f>(H32*Q9*C32)/12</f>
        <v>25392.596488364787</v>
      </c>
    </row>
    <row r="33" spans="2:17" ht="12.75">
      <c r="B33" s="14" t="s">
        <v>58</v>
      </c>
      <c r="C33" s="1">
        <v>4.75</v>
      </c>
      <c r="D33" s="2">
        <v>8</v>
      </c>
      <c r="E33" s="3" t="s">
        <v>23</v>
      </c>
      <c r="F33" s="4">
        <f t="shared" si="4"/>
        <v>16.814975491947656</v>
      </c>
      <c r="G33" s="5">
        <v>75000</v>
      </c>
      <c r="H33" s="45">
        <f>G33*(G4/100)*F33</f>
        <v>630561.5809480371</v>
      </c>
      <c r="I33" s="51">
        <f t="shared" si="1"/>
        <v>27206.10487798719</v>
      </c>
      <c r="J33" s="5">
        <f t="shared" si="5"/>
        <v>24959.729245859806</v>
      </c>
      <c r="K33" s="5">
        <f t="shared" si="6"/>
        <v>31199.661557324755</v>
      </c>
      <c r="L33" s="5">
        <f t="shared" si="7"/>
        <v>34943.62094420373</v>
      </c>
      <c r="M33" s="5">
        <f t="shared" si="8"/>
        <v>37439.5938687897</v>
      </c>
      <c r="N33" s="5">
        <f t="shared" si="2"/>
        <v>39186.77491599989</v>
      </c>
      <c r="O33" s="5">
        <f t="shared" si="3"/>
        <v>49919.45849171961</v>
      </c>
      <c r="P33" s="13">
        <f t="shared" si="0"/>
        <v>109822.80868178314</v>
      </c>
      <c r="Q33" s="30">
        <f>(H33*Q9*C33)/12</f>
        <v>29951.675095031762</v>
      </c>
    </row>
    <row r="34" spans="2:17" ht="12.75">
      <c r="B34" s="42" t="s">
        <v>59</v>
      </c>
      <c r="C34" s="35">
        <v>5</v>
      </c>
      <c r="D34" s="36">
        <v>8</v>
      </c>
      <c r="E34" s="37" t="s">
        <v>24</v>
      </c>
      <c r="F34" s="38">
        <f t="shared" si="4"/>
        <v>18.680611398197655</v>
      </c>
      <c r="G34" s="39">
        <v>75000</v>
      </c>
      <c r="H34" s="46">
        <f>G34*(G4/100)*F34</f>
        <v>700522.927432412</v>
      </c>
      <c r="I34" s="52">
        <f t="shared" si="1"/>
        <v>31815.416287555377</v>
      </c>
      <c r="J34" s="39">
        <f t="shared" si="5"/>
        <v>29188.455309683835</v>
      </c>
      <c r="K34" s="39">
        <f t="shared" si="6"/>
        <v>36485.569137104794</v>
      </c>
      <c r="L34" s="39">
        <f t="shared" si="7"/>
        <v>40863.83743355737</v>
      </c>
      <c r="M34" s="39">
        <f t="shared" si="8"/>
        <v>43782.682964525746</v>
      </c>
      <c r="N34" s="39">
        <f t="shared" si="2"/>
        <v>45825.87483620362</v>
      </c>
      <c r="O34" s="39">
        <f t="shared" si="3"/>
        <v>58376.91061936767</v>
      </c>
      <c r="P34" s="40">
        <f t="shared" si="0"/>
        <v>128429.20336260887</v>
      </c>
      <c r="Q34" s="43">
        <f>(H34*Q9*C34)/12</f>
        <v>35026.146371620605</v>
      </c>
    </row>
    <row r="35" spans="2:17" ht="12.75">
      <c r="B35" s="14" t="s">
        <v>60</v>
      </c>
      <c r="C35" s="1">
        <v>5.25</v>
      </c>
      <c r="D35" s="2">
        <v>8</v>
      </c>
      <c r="E35" s="3" t="s">
        <v>25</v>
      </c>
      <c r="F35" s="4">
        <f t="shared" si="4"/>
        <v>20.644372304447657</v>
      </c>
      <c r="G35" s="5">
        <v>75000</v>
      </c>
      <c r="H35" s="45">
        <f>G35*(G4/100)*F35</f>
        <v>774163.9614167871</v>
      </c>
      <c r="I35" s="51">
        <f t="shared" si="1"/>
        <v>36917.94391006303</v>
      </c>
      <c r="J35" s="5">
        <f t="shared" si="5"/>
        <v>33869.673311984436</v>
      </c>
      <c r="K35" s="5">
        <f t="shared" si="6"/>
        <v>42337.09163998055</v>
      </c>
      <c r="L35" s="5">
        <f t="shared" si="7"/>
        <v>47417.54263677821</v>
      </c>
      <c r="M35" s="5">
        <f t="shared" si="8"/>
        <v>50804.50996797665</v>
      </c>
      <c r="N35" s="5">
        <f t="shared" si="2"/>
        <v>53175.38709981556</v>
      </c>
      <c r="O35" s="5">
        <f t="shared" si="3"/>
        <v>67739.34662396887</v>
      </c>
      <c r="P35" s="13">
        <f t="shared" si="0"/>
        <v>149026.5625727315</v>
      </c>
      <c r="Q35" s="30">
        <f>(H35*Q9*C35)/12</f>
        <v>40643.607974381324</v>
      </c>
    </row>
    <row r="36" spans="2:17" ht="12.75">
      <c r="B36" s="14" t="s">
        <v>61</v>
      </c>
      <c r="C36" s="1">
        <v>5.5</v>
      </c>
      <c r="D36" s="2">
        <v>8</v>
      </c>
      <c r="E36" s="3" t="s">
        <v>26</v>
      </c>
      <c r="F36" s="4">
        <f t="shared" si="4"/>
        <v>22.706258210697655</v>
      </c>
      <c r="G36" s="5">
        <v>75000</v>
      </c>
      <c r="H36" s="45">
        <f>G36*(G4/100)*F36</f>
        <v>851484.6829011621</v>
      </c>
      <c r="I36" s="51">
        <f t="shared" si="1"/>
        <v>42538.75561660389</v>
      </c>
      <c r="J36" s="5">
        <f t="shared" si="5"/>
        <v>39026.381299636596</v>
      </c>
      <c r="K36" s="5">
        <f t="shared" si="6"/>
        <v>48782.97662454575</v>
      </c>
      <c r="L36" s="5">
        <f t="shared" si="7"/>
        <v>54636.93381949124</v>
      </c>
      <c r="M36" s="5">
        <f t="shared" si="8"/>
        <v>58539.57194945489</v>
      </c>
      <c r="N36" s="5">
        <f t="shared" si="2"/>
        <v>61271.418640429445</v>
      </c>
      <c r="O36" s="5">
        <f t="shared" si="3"/>
        <v>78052.76259927319</v>
      </c>
      <c r="P36" s="13">
        <f t="shared" si="0"/>
        <v>171716.077718401</v>
      </c>
      <c r="Q36" s="30">
        <f>(H36*Q9*C36)/12</f>
        <v>46831.65755956391</v>
      </c>
    </row>
    <row r="37" spans="2:17" ht="12.75">
      <c r="B37" s="14" t="s">
        <v>62</v>
      </c>
      <c r="C37" s="1">
        <v>5.75</v>
      </c>
      <c r="D37" s="2">
        <v>8</v>
      </c>
      <c r="E37" s="3" t="s">
        <v>27</v>
      </c>
      <c r="F37" s="4">
        <f t="shared" si="4"/>
        <v>24.86626911694766</v>
      </c>
      <c r="G37" s="5">
        <v>75000</v>
      </c>
      <c r="H37" s="45">
        <f>G37*(G4/100)*F37</f>
        <v>932485.0918855373</v>
      </c>
      <c r="I37" s="51">
        <f t="shared" si="1"/>
        <v>48702.91927827171</v>
      </c>
      <c r="J37" s="5">
        <f t="shared" si="5"/>
        <v>44681.57731951532</v>
      </c>
      <c r="K37" s="5">
        <f t="shared" si="6"/>
        <v>55851.97164939416</v>
      </c>
      <c r="L37" s="5">
        <f t="shared" si="7"/>
        <v>62554.20824732146</v>
      </c>
      <c r="M37" s="5">
        <f t="shared" si="8"/>
        <v>67022.36597927299</v>
      </c>
      <c r="N37" s="5">
        <f t="shared" si="2"/>
        <v>70150.07639163907</v>
      </c>
      <c r="O37" s="5">
        <f t="shared" si="3"/>
        <v>89363.15463903065</v>
      </c>
      <c r="P37" s="13">
        <f t="shared" si="0"/>
        <v>196598.94020586743</v>
      </c>
      <c r="Q37" s="30">
        <f>(H37*Q9*C37)/12</f>
        <v>53617.89278341839</v>
      </c>
    </row>
    <row r="38" spans="2:17" ht="13.5" thickBot="1">
      <c r="B38" s="16" t="s">
        <v>63</v>
      </c>
      <c r="C38" s="17">
        <v>6</v>
      </c>
      <c r="D38" s="18">
        <v>8</v>
      </c>
      <c r="E38" s="19" t="s">
        <v>28</v>
      </c>
      <c r="F38" s="20">
        <f t="shared" si="4"/>
        <v>27.12440502319766</v>
      </c>
      <c r="G38" s="21">
        <v>75000</v>
      </c>
      <c r="H38" s="47">
        <f>G38*(G4/100)*F38</f>
        <v>1017165.1883699122</v>
      </c>
      <c r="I38" s="53">
        <f t="shared" si="1"/>
        <v>55435.502766160214</v>
      </c>
      <c r="J38" s="21">
        <f t="shared" si="5"/>
        <v>50858.25941849561</v>
      </c>
      <c r="K38" s="21">
        <f t="shared" si="6"/>
        <v>63572.82427311951</v>
      </c>
      <c r="L38" s="21">
        <f t="shared" si="7"/>
        <v>71201.56318589386</v>
      </c>
      <c r="M38" s="21">
        <f t="shared" si="8"/>
        <v>76287.38912774342</v>
      </c>
      <c r="N38" s="21">
        <f t="shared" si="2"/>
        <v>79847.4672870381</v>
      </c>
      <c r="O38" s="21">
        <f t="shared" si="3"/>
        <v>101716.51883699122</v>
      </c>
      <c r="P38" s="22">
        <f t="shared" si="0"/>
        <v>223776.34144138067</v>
      </c>
      <c r="Q38" s="54">
        <f>(H38*Q9*C38)/12</f>
        <v>61029.91130219473</v>
      </c>
    </row>
    <row r="39" ht="12.75">
      <c r="P39" s="56" t="s">
        <v>67</v>
      </c>
    </row>
  </sheetData>
  <sheetProtection sheet="1" objects="1" scenarios="1"/>
  <printOptions/>
  <pageMargins left="0.25" right="0.25" top="0.75" bottom="0.7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.57421875" style="0" customWidth="1"/>
    <col min="3" max="3" width="9.140625" style="0" hidden="1" customWidth="1"/>
    <col min="4" max="4" width="7.421875" style="0" hidden="1" customWidth="1"/>
    <col min="8" max="8" width="10.140625" style="0" customWidth="1"/>
    <col min="9" max="9" width="12.57421875" style="0" customWidth="1"/>
    <col min="10" max="10" width="11.57421875" style="0" customWidth="1"/>
    <col min="11" max="11" width="12.421875" style="0" customWidth="1"/>
    <col min="12" max="12" width="9.7109375" style="0" customWidth="1"/>
    <col min="13" max="13" width="9.28125" style="0" customWidth="1"/>
    <col min="14" max="14" width="9.00390625" style="0" customWidth="1"/>
  </cols>
  <sheetData>
    <row r="1" spans="2:8" ht="25.5">
      <c r="B1" s="101" t="s">
        <v>74</v>
      </c>
      <c r="C1" s="102"/>
      <c r="D1" s="102"/>
      <c r="E1" s="102"/>
      <c r="F1" s="102"/>
      <c r="H1" s="55"/>
    </row>
    <row r="2" spans="2:5" ht="12.75">
      <c r="B2" s="100" t="s">
        <v>75</v>
      </c>
      <c r="C2" s="100"/>
      <c r="D2" s="100"/>
      <c r="E2" s="100"/>
    </row>
    <row r="3" ht="12.75">
      <c r="B3" t="s">
        <v>65</v>
      </c>
    </row>
    <row r="4" spans="2:8" ht="13.5" thickBot="1">
      <c r="B4" t="s">
        <v>34</v>
      </c>
      <c r="G4" s="78">
        <v>52</v>
      </c>
      <c r="H4" t="s">
        <v>33</v>
      </c>
    </row>
    <row r="5" spans="9:17" ht="12.75">
      <c r="I5" s="6"/>
      <c r="J5" s="8"/>
      <c r="K5" s="8"/>
      <c r="L5" s="8"/>
      <c r="M5" s="8"/>
      <c r="N5" s="8"/>
      <c r="O5" s="8"/>
      <c r="P5" s="8"/>
      <c r="Q5" s="9"/>
    </row>
    <row r="6" spans="9:17" ht="13.5" thickBot="1">
      <c r="I6" s="31"/>
      <c r="J6" s="32"/>
      <c r="K6" s="32"/>
      <c r="L6" s="32"/>
      <c r="M6" s="32"/>
      <c r="N6" s="32"/>
      <c r="O6" s="32"/>
      <c r="P6" s="32"/>
      <c r="Q6" s="33"/>
    </row>
    <row r="7" spans="2:17" ht="12.75">
      <c r="B7" s="24"/>
      <c r="C7" s="7" t="s">
        <v>31</v>
      </c>
      <c r="D7" s="7" t="s">
        <v>29</v>
      </c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4"/>
      <c r="Q7" s="24"/>
    </row>
    <row r="8" spans="2:17" ht="15" customHeight="1">
      <c r="B8" s="25"/>
      <c r="C8" s="10" t="s">
        <v>32</v>
      </c>
      <c r="D8" s="10" t="s">
        <v>30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ht="15.75" customHeight="1" thickBot="1">
      <c r="B9" s="26"/>
      <c r="C9" s="11"/>
      <c r="D9" s="1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79">
        <v>0.109</v>
      </c>
    </row>
    <row r="10" spans="2:17" ht="12.75">
      <c r="B10" s="23" t="s">
        <v>35</v>
      </c>
      <c r="C10" s="1">
        <v>0.75</v>
      </c>
      <c r="D10" s="2">
        <v>10</v>
      </c>
      <c r="E10" s="27" t="s">
        <v>0</v>
      </c>
      <c r="F10" s="28">
        <f aca="true" t="shared" si="0" ref="F10:F38">0.785*(C10-(0.9743/D10))^2</f>
        <v>0.33429036984649996</v>
      </c>
      <c r="G10" s="29">
        <v>105000</v>
      </c>
      <c r="H10" s="44">
        <f>G10*(G4/100)*F10</f>
        <v>18252.254193618897</v>
      </c>
      <c r="I10" s="48">
        <f aca="true" t="shared" si="1" ref="I10:I38">(H10*0.109*C10)/12</f>
        <v>124.34348169402874</v>
      </c>
      <c r="J10" s="49">
        <f aca="true" t="shared" si="2" ref="J10:J38">(H10*0.1*C10)/12</f>
        <v>114.07658871011812</v>
      </c>
      <c r="K10" s="49">
        <f aca="true" t="shared" si="3" ref="K10:K38">(H10*0.125*C10)/12</f>
        <v>142.59573588764763</v>
      </c>
      <c r="L10" s="49">
        <f aca="true" t="shared" si="4" ref="L10:L38">(H10*0.14*C10)/12</f>
        <v>159.70722419416538</v>
      </c>
      <c r="M10" s="49">
        <f aca="true" t="shared" si="5" ref="M10:M38">(H10*0.15*C10)/12</f>
        <v>171.11488306517717</v>
      </c>
      <c r="N10" s="49">
        <f aca="true" t="shared" si="6" ref="N10:N38">(H10*0.157*C10)/12</f>
        <v>179.10024427488543</v>
      </c>
      <c r="O10" s="49">
        <f aca="true" t="shared" si="7" ref="O10:O38">(H10*0.2*C10)/12</f>
        <v>228.15317742023623</v>
      </c>
      <c r="P10" s="50">
        <f aca="true" t="shared" si="8" ref="P10:P38">(H10*0.44*C10)/12</f>
        <v>501.9369903245197</v>
      </c>
      <c r="Q10" s="30">
        <f>(H10*Q9*C10)/12</f>
        <v>124.34348169402874</v>
      </c>
    </row>
    <row r="11" spans="2:17" ht="12.75">
      <c r="B11" s="12" t="s">
        <v>36</v>
      </c>
      <c r="C11" s="1">
        <v>0.875</v>
      </c>
      <c r="D11" s="2">
        <v>9</v>
      </c>
      <c r="E11" s="3" t="s">
        <v>1</v>
      </c>
      <c r="F11" s="4">
        <f t="shared" si="0"/>
        <v>0.46149917882283953</v>
      </c>
      <c r="G11" s="5">
        <v>105000</v>
      </c>
      <c r="H11" s="45">
        <f>G11*(G4/100)*F11</f>
        <v>25197.85516372704</v>
      </c>
      <c r="I11" s="51">
        <f t="shared" si="1"/>
        <v>200.27045302003887</v>
      </c>
      <c r="J11" s="5">
        <f t="shared" si="2"/>
        <v>183.73436056884302</v>
      </c>
      <c r="K11" s="5">
        <f t="shared" si="3"/>
        <v>229.66795071105375</v>
      </c>
      <c r="L11" s="5">
        <f t="shared" si="4"/>
        <v>257.22810479638025</v>
      </c>
      <c r="M11" s="5">
        <f t="shared" si="5"/>
        <v>275.60154085326445</v>
      </c>
      <c r="N11" s="5">
        <f t="shared" si="6"/>
        <v>288.46294609308353</v>
      </c>
      <c r="O11" s="5">
        <f t="shared" si="7"/>
        <v>367.46872113768603</v>
      </c>
      <c r="P11" s="13">
        <f t="shared" si="8"/>
        <v>808.4311865029091</v>
      </c>
      <c r="Q11" s="30">
        <f>(H11*Q9*C11)/12</f>
        <v>200.27045302003887</v>
      </c>
    </row>
    <row r="12" spans="2:17" ht="12.75">
      <c r="B12" s="12" t="s">
        <v>37</v>
      </c>
      <c r="C12" s="1">
        <v>1</v>
      </c>
      <c r="D12" s="2">
        <v>8</v>
      </c>
      <c r="E12" s="3" t="s">
        <v>2</v>
      </c>
      <c r="F12" s="4">
        <f t="shared" si="0"/>
        <v>0.6054368981976562</v>
      </c>
      <c r="G12" s="5">
        <v>105000</v>
      </c>
      <c r="H12" s="45">
        <f>G12*(G4/100)*F12</f>
        <v>33056.85464159203</v>
      </c>
      <c r="I12" s="51">
        <f t="shared" si="1"/>
        <v>300.2664296611276</v>
      </c>
      <c r="J12" s="5">
        <f t="shared" si="2"/>
        <v>275.4737886799336</v>
      </c>
      <c r="K12" s="5">
        <f t="shared" si="3"/>
        <v>344.34223584991696</v>
      </c>
      <c r="L12" s="5">
        <f t="shared" si="4"/>
        <v>385.6633041519071</v>
      </c>
      <c r="M12" s="5">
        <f t="shared" si="5"/>
        <v>413.2106830199004</v>
      </c>
      <c r="N12" s="5">
        <f t="shared" si="6"/>
        <v>432.4938482274957</v>
      </c>
      <c r="O12" s="5">
        <f t="shared" si="7"/>
        <v>550.9475773598672</v>
      </c>
      <c r="P12" s="13">
        <f t="shared" si="8"/>
        <v>1212.0846701917078</v>
      </c>
      <c r="Q12" s="30">
        <f>(H12*Q9*C12)/12</f>
        <v>300.2664296611276</v>
      </c>
    </row>
    <row r="13" spans="2:17" ht="12.75">
      <c r="B13" s="12" t="s">
        <v>38</v>
      </c>
      <c r="C13" s="1">
        <v>1.125</v>
      </c>
      <c r="D13" s="2">
        <v>8</v>
      </c>
      <c r="E13" s="3" t="s">
        <v>3</v>
      </c>
      <c r="F13" s="4">
        <f t="shared" si="0"/>
        <v>0.7900517263226564</v>
      </c>
      <c r="G13" s="5">
        <v>105000</v>
      </c>
      <c r="H13" s="45">
        <f>G13*(G4/100)*F13</f>
        <v>43136.82425721704</v>
      </c>
      <c r="I13" s="51">
        <f t="shared" si="1"/>
        <v>440.8044228784367</v>
      </c>
      <c r="J13" s="5">
        <f t="shared" si="2"/>
        <v>404.4077274114097</v>
      </c>
      <c r="K13" s="5">
        <f t="shared" si="3"/>
        <v>505.5096592642622</v>
      </c>
      <c r="L13" s="5">
        <f t="shared" si="4"/>
        <v>566.1708183759737</v>
      </c>
      <c r="M13" s="5">
        <f t="shared" si="5"/>
        <v>606.6115911171147</v>
      </c>
      <c r="N13" s="5">
        <f t="shared" si="6"/>
        <v>634.9201320359133</v>
      </c>
      <c r="O13" s="5">
        <f t="shared" si="7"/>
        <v>808.8154548228194</v>
      </c>
      <c r="P13" s="13">
        <f t="shared" si="8"/>
        <v>1779.394000610203</v>
      </c>
      <c r="Q13" s="30">
        <f>(H13*Q9*C13)/12</f>
        <v>440.8044228784367</v>
      </c>
    </row>
    <row r="14" spans="2:17" ht="12.75">
      <c r="B14" s="34" t="s">
        <v>39</v>
      </c>
      <c r="C14" s="35">
        <v>1.25</v>
      </c>
      <c r="D14" s="36">
        <v>8</v>
      </c>
      <c r="E14" s="37" t="s">
        <v>4</v>
      </c>
      <c r="F14" s="38">
        <f t="shared" si="0"/>
        <v>0.9991978044476564</v>
      </c>
      <c r="G14" s="39">
        <v>105000</v>
      </c>
      <c r="H14" s="46">
        <f>G14*(G4/100)*F14</f>
        <v>54556.20012284204</v>
      </c>
      <c r="I14" s="52">
        <f t="shared" si="1"/>
        <v>619.440188894769</v>
      </c>
      <c r="J14" s="39">
        <f t="shared" si="2"/>
        <v>568.2937512796046</v>
      </c>
      <c r="K14" s="39">
        <f t="shared" si="3"/>
        <v>710.3671890995057</v>
      </c>
      <c r="L14" s="39">
        <f t="shared" si="4"/>
        <v>795.6112517914465</v>
      </c>
      <c r="M14" s="39">
        <f t="shared" si="5"/>
        <v>852.4406269194069</v>
      </c>
      <c r="N14" s="39">
        <f t="shared" si="6"/>
        <v>892.2211895089791</v>
      </c>
      <c r="O14" s="39">
        <f t="shared" si="7"/>
        <v>1136.5875025592093</v>
      </c>
      <c r="P14" s="40">
        <f t="shared" si="8"/>
        <v>2500.4925056302604</v>
      </c>
      <c r="Q14" s="43">
        <f>(H14*Q9*C14)/12</f>
        <v>619.440188894769</v>
      </c>
    </row>
    <row r="15" spans="2:17" ht="12.75">
      <c r="B15" s="12" t="s">
        <v>40</v>
      </c>
      <c r="C15" s="1">
        <v>1.375</v>
      </c>
      <c r="D15" s="2">
        <v>8</v>
      </c>
      <c r="E15" s="3" t="s">
        <v>5</v>
      </c>
      <c r="F15" s="4">
        <f t="shared" si="0"/>
        <v>1.2328751325726564</v>
      </c>
      <c r="G15" s="5">
        <v>105000</v>
      </c>
      <c r="H15" s="45">
        <f>G15*(G4/100)*F15</f>
        <v>67314.98223846704</v>
      </c>
      <c r="I15" s="51">
        <f t="shared" si="1"/>
        <v>840.7360802491872</v>
      </c>
      <c r="J15" s="5">
        <f t="shared" si="2"/>
        <v>771.3175048157682</v>
      </c>
      <c r="K15" s="5">
        <f t="shared" si="3"/>
        <v>964.1468810197102</v>
      </c>
      <c r="L15" s="5">
        <f t="shared" si="4"/>
        <v>1079.8445067420755</v>
      </c>
      <c r="M15" s="5">
        <f t="shared" si="5"/>
        <v>1156.9762572236523</v>
      </c>
      <c r="N15" s="5">
        <f t="shared" si="6"/>
        <v>1210.9684825607562</v>
      </c>
      <c r="O15" s="5">
        <f t="shared" si="7"/>
        <v>1542.6350096315364</v>
      </c>
      <c r="P15" s="13">
        <f t="shared" si="8"/>
        <v>3393.7970211893803</v>
      </c>
      <c r="Q15" s="30">
        <f>(H15*Q9*C15)/12</f>
        <v>840.7360802491872</v>
      </c>
    </row>
    <row r="16" spans="2:17" ht="12.75">
      <c r="B16" s="12" t="s">
        <v>41</v>
      </c>
      <c r="C16" s="1">
        <v>1.5</v>
      </c>
      <c r="D16" s="2">
        <v>8</v>
      </c>
      <c r="E16" s="3" t="s">
        <v>6</v>
      </c>
      <c r="F16" s="4">
        <f t="shared" si="0"/>
        <v>1.4910837106976564</v>
      </c>
      <c r="G16" s="5">
        <v>105000</v>
      </c>
      <c r="H16" s="45">
        <f>G16*(G4/100)*F16</f>
        <v>81413.17060409204</v>
      </c>
      <c r="I16" s="51">
        <f t="shared" si="1"/>
        <v>1109.2544494807541</v>
      </c>
      <c r="J16" s="5">
        <f t="shared" si="2"/>
        <v>1017.6646325511506</v>
      </c>
      <c r="K16" s="5">
        <f t="shared" si="3"/>
        <v>1272.0807906889381</v>
      </c>
      <c r="L16" s="5">
        <f t="shared" si="4"/>
        <v>1424.7304855716109</v>
      </c>
      <c r="M16" s="5">
        <f t="shared" si="5"/>
        <v>1526.4969488267259</v>
      </c>
      <c r="N16" s="5">
        <f t="shared" si="6"/>
        <v>1597.7334731053063</v>
      </c>
      <c r="O16" s="5">
        <f t="shared" si="7"/>
        <v>2035.3292651023012</v>
      </c>
      <c r="P16" s="13">
        <f t="shared" si="8"/>
        <v>4477.724383225062</v>
      </c>
      <c r="Q16" s="30">
        <f>(H16*Q9*C16)/12</f>
        <v>1109.2544494807541</v>
      </c>
    </row>
    <row r="17" spans="2:17" ht="12.75">
      <c r="B17" s="12" t="s">
        <v>42</v>
      </c>
      <c r="C17" s="1">
        <v>1.625</v>
      </c>
      <c r="D17" s="2">
        <v>8</v>
      </c>
      <c r="E17" s="3" t="s">
        <v>7</v>
      </c>
      <c r="F17" s="4">
        <f t="shared" si="0"/>
        <v>1.7738235388226564</v>
      </c>
      <c r="G17" s="5">
        <v>105000</v>
      </c>
      <c r="H17" s="45">
        <f>G17*(G4/100)*F17</f>
        <v>96850.76521971704</v>
      </c>
      <c r="I17" s="51">
        <f t="shared" si="1"/>
        <v>1429.557649128532</v>
      </c>
      <c r="J17" s="5">
        <f t="shared" si="2"/>
        <v>1311.5207790170018</v>
      </c>
      <c r="K17" s="5">
        <f t="shared" si="3"/>
        <v>1639.400973771252</v>
      </c>
      <c r="L17" s="5">
        <f t="shared" si="4"/>
        <v>1836.1290906238025</v>
      </c>
      <c r="M17" s="5">
        <f t="shared" si="5"/>
        <v>1967.2811685255022</v>
      </c>
      <c r="N17" s="5">
        <f t="shared" si="6"/>
        <v>2059.0876230566923</v>
      </c>
      <c r="O17" s="5">
        <f t="shared" si="7"/>
        <v>2623.0415580340036</v>
      </c>
      <c r="P17" s="13">
        <f t="shared" si="8"/>
        <v>5770.691427674807</v>
      </c>
      <c r="Q17" s="30">
        <f>(H17*Q9*C17)/12</f>
        <v>1429.557649128532</v>
      </c>
    </row>
    <row r="18" spans="2:17" ht="12.75">
      <c r="B18" s="12" t="s">
        <v>43</v>
      </c>
      <c r="C18" s="1">
        <v>1.75</v>
      </c>
      <c r="D18" s="2">
        <v>8</v>
      </c>
      <c r="E18" s="3" t="s">
        <v>8</v>
      </c>
      <c r="F18" s="4">
        <f t="shared" si="0"/>
        <v>2.0810946169476563</v>
      </c>
      <c r="G18" s="5">
        <v>105000</v>
      </c>
      <c r="H18" s="45">
        <f>G18*(G4/100)*F18</f>
        <v>113627.76608534204</v>
      </c>
      <c r="I18" s="51">
        <f t="shared" si="1"/>
        <v>1806.2080317315829</v>
      </c>
      <c r="J18" s="5">
        <f t="shared" si="2"/>
        <v>1657.0715887445715</v>
      </c>
      <c r="K18" s="5">
        <f t="shared" si="3"/>
        <v>2071.339485930714</v>
      </c>
      <c r="L18" s="5">
        <f t="shared" si="4"/>
        <v>2319.9002242424</v>
      </c>
      <c r="M18" s="5">
        <f t="shared" si="5"/>
        <v>2485.607383116857</v>
      </c>
      <c r="N18" s="5">
        <f t="shared" si="6"/>
        <v>2601.602394328977</v>
      </c>
      <c r="O18" s="5">
        <f t="shared" si="7"/>
        <v>3314.143177489143</v>
      </c>
      <c r="P18" s="13">
        <f t="shared" si="8"/>
        <v>7291.114990476115</v>
      </c>
      <c r="Q18" s="30">
        <f>(H18*Q9*C18)/12</f>
        <v>1806.2080317315829</v>
      </c>
    </row>
    <row r="19" spans="2:17" ht="12.75">
      <c r="B19" s="34" t="s">
        <v>44</v>
      </c>
      <c r="C19" s="35">
        <v>1.875</v>
      </c>
      <c r="D19" s="36">
        <v>8</v>
      </c>
      <c r="E19" s="37" t="s">
        <v>9</v>
      </c>
      <c r="F19" s="38">
        <f t="shared" si="0"/>
        <v>2.4128969450726565</v>
      </c>
      <c r="G19" s="39">
        <v>105000</v>
      </c>
      <c r="H19" s="46">
        <f>G19*(G4/100)*F19</f>
        <v>131744.17320096705</v>
      </c>
      <c r="I19" s="52">
        <f t="shared" si="1"/>
        <v>2243.76794982897</v>
      </c>
      <c r="J19" s="39">
        <f t="shared" si="2"/>
        <v>2058.50270626511</v>
      </c>
      <c r="K19" s="39">
        <f t="shared" si="3"/>
        <v>2573.1283828313876</v>
      </c>
      <c r="L19" s="39">
        <f t="shared" si="4"/>
        <v>2881.9037887711547</v>
      </c>
      <c r="M19" s="39">
        <f t="shared" si="5"/>
        <v>3087.754059397665</v>
      </c>
      <c r="N19" s="39">
        <f t="shared" si="6"/>
        <v>3231.849248836223</v>
      </c>
      <c r="O19" s="39">
        <f t="shared" si="7"/>
        <v>4117.00541253022</v>
      </c>
      <c r="P19" s="40">
        <f t="shared" si="8"/>
        <v>9057.411907566484</v>
      </c>
      <c r="Q19" s="43">
        <f>(H19*Q9*C19)/12</f>
        <v>2243.76794982897</v>
      </c>
    </row>
    <row r="20" spans="2:17" ht="12.75">
      <c r="B20" s="12" t="s">
        <v>45</v>
      </c>
      <c r="C20" s="1">
        <v>2</v>
      </c>
      <c r="D20" s="2">
        <v>8</v>
      </c>
      <c r="E20" s="3" t="s">
        <v>10</v>
      </c>
      <c r="F20" s="4">
        <f t="shared" si="0"/>
        <v>2.7692305231976566</v>
      </c>
      <c r="G20" s="5">
        <v>105000</v>
      </c>
      <c r="H20" s="45">
        <f>G20*(G4/100)*F20</f>
        <v>151199.98656659204</v>
      </c>
      <c r="I20" s="51">
        <f t="shared" si="1"/>
        <v>2746.799755959755</v>
      </c>
      <c r="J20" s="5">
        <f t="shared" si="2"/>
        <v>2519.9997761098675</v>
      </c>
      <c r="K20" s="5">
        <f t="shared" si="3"/>
        <v>3149.999720137334</v>
      </c>
      <c r="L20" s="5">
        <f t="shared" si="4"/>
        <v>3527.9996865538146</v>
      </c>
      <c r="M20" s="5">
        <f t="shared" si="5"/>
        <v>3779.999664164801</v>
      </c>
      <c r="N20" s="5">
        <f t="shared" si="6"/>
        <v>3956.399648492492</v>
      </c>
      <c r="O20" s="5">
        <f t="shared" si="7"/>
        <v>5039.999552219735</v>
      </c>
      <c r="P20" s="13">
        <f t="shared" si="8"/>
        <v>11087.999014883417</v>
      </c>
      <c r="Q20" s="30">
        <f>(H20*Q9*C20)/12</f>
        <v>2746.799755959755</v>
      </c>
    </row>
    <row r="21" spans="2:17" ht="12.75">
      <c r="B21" s="12" t="s">
        <v>46</v>
      </c>
      <c r="C21" s="1">
        <v>2.125</v>
      </c>
      <c r="D21" s="2">
        <v>8</v>
      </c>
      <c r="E21" s="3" t="s">
        <v>11</v>
      </c>
      <c r="F21" s="4">
        <f t="shared" si="0"/>
        <v>3.150095351322656</v>
      </c>
      <c r="G21" s="5">
        <v>105000</v>
      </c>
      <c r="H21" s="45">
        <f>G21*(G4/100)*F21</f>
        <v>171995.20618221702</v>
      </c>
      <c r="I21" s="51">
        <f t="shared" si="1"/>
        <v>3319.8658026630014</v>
      </c>
      <c r="J21" s="5">
        <f t="shared" si="2"/>
        <v>3045.748442810094</v>
      </c>
      <c r="K21" s="5">
        <f t="shared" si="3"/>
        <v>3807.1855535126165</v>
      </c>
      <c r="L21" s="5">
        <f t="shared" si="4"/>
        <v>4264.047819934131</v>
      </c>
      <c r="M21" s="5">
        <f t="shared" si="5"/>
        <v>4568.622664215139</v>
      </c>
      <c r="N21" s="5">
        <f t="shared" si="6"/>
        <v>4781.825055211846</v>
      </c>
      <c r="O21" s="5">
        <f t="shared" si="7"/>
        <v>6091.496885620188</v>
      </c>
      <c r="P21" s="13">
        <f t="shared" si="8"/>
        <v>13401.293148364412</v>
      </c>
      <c r="Q21" s="30">
        <f>(H21*Q9*C21)/12</f>
        <v>3319.8658026630014</v>
      </c>
    </row>
    <row r="22" spans="2:17" ht="12.75">
      <c r="B22" s="12" t="s">
        <v>47</v>
      </c>
      <c r="C22" s="1">
        <v>2.25</v>
      </c>
      <c r="D22" s="2">
        <v>8</v>
      </c>
      <c r="E22" s="3" t="s">
        <v>12</v>
      </c>
      <c r="F22" s="4">
        <f t="shared" si="0"/>
        <v>3.555491429447656</v>
      </c>
      <c r="G22" s="5">
        <v>105000</v>
      </c>
      <c r="H22" s="45">
        <f>G22*(G4/100)*F22</f>
        <v>194129.832047842</v>
      </c>
      <c r="I22" s="51">
        <f t="shared" si="1"/>
        <v>3967.528442477771</v>
      </c>
      <c r="J22" s="5">
        <f t="shared" si="2"/>
        <v>3639.934350897038</v>
      </c>
      <c r="K22" s="5">
        <f t="shared" si="3"/>
        <v>4549.917938621297</v>
      </c>
      <c r="L22" s="5">
        <f t="shared" si="4"/>
        <v>5095.908091255854</v>
      </c>
      <c r="M22" s="5">
        <f t="shared" si="5"/>
        <v>5459.901526345556</v>
      </c>
      <c r="N22" s="5">
        <f t="shared" si="6"/>
        <v>5714.69693090835</v>
      </c>
      <c r="O22" s="5">
        <f t="shared" si="7"/>
        <v>7279.868701794076</v>
      </c>
      <c r="P22" s="13">
        <f t="shared" si="8"/>
        <v>16015.711143946966</v>
      </c>
      <c r="Q22" s="30">
        <f>(H22*Q9*C22)/12</f>
        <v>3967.528442477771</v>
      </c>
    </row>
    <row r="23" spans="2:17" ht="12.75">
      <c r="B23" s="12" t="s">
        <v>48</v>
      </c>
      <c r="C23" s="1">
        <v>2.375</v>
      </c>
      <c r="D23" s="2">
        <v>8</v>
      </c>
      <c r="E23" s="3" t="s">
        <v>13</v>
      </c>
      <c r="F23" s="4">
        <f t="shared" si="0"/>
        <v>3.9854187575726563</v>
      </c>
      <c r="G23" s="5">
        <v>105000</v>
      </c>
      <c r="H23" s="45">
        <f>G23*(G4/100)*F23</f>
        <v>217603.86416346702</v>
      </c>
      <c r="I23" s="51">
        <f t="shared" si="1"/>
        <v>4694.350027943127</v>
      </c>
      <c r="J23" s="5">
        <f t="shared" si="2"/>
        <v>4306.743144901952</v>
      </c>
      <c r="K23" s="5">
        <f t="shared" si="3"/>
        <v>5383.42893112744</v>
      </c>
      <c r="L23" s="5">
        <f t="shared" si="4"/>
        <v>6029.440402862732</v>
      </c>
      <c r="M23" s="5">
        <f t="shared" si="5"/>
        <v>6460.114717352927</v>
      </c>
      <c r="N23" s="5">
        <f t="shared" si="6"/>
        <v>6761.586737496064</v>
      </c>
      <c r="O23" s="5">
        <f t="shared" si="7"/>
        <v>8613.486289803905</v>
      </c>
      <c r="P23" s="13">
        <f t="shared" si="8"/>
        <v>18949.669837568585</v>
      </c>
      <c r="Q23" s="30">
        <f>(H23*Q9*C23)/12</f>
        <v>4694.350027943127</v>
      </c>
    </row>
    <row r="24" spans="2:17" ht="12.75">
      <c r="B24" s="34" t="s">
        <v>49</v>
      </c>
      <c r="C24" s="35">
        <v>2.5</v>
      </c>
      <c r="D24" s="36">
        <v>8</v>
      </c>
      <c r="E24" s="37" t="s">
        <v>14</v>
      </c>
      <c r="F24" s="38">
        <f t="shared" si="0"/>
        <v>4.439877335697656</v>
      </c>
      <c r="G24" s="39">
        <v>95000</v>
      </c>
      <c r="H24" s="46">
        <f>G24*(G4/100)*F24</f>
        <v>219329.9403834642</v>
      </c>
      <c r="I24" s="52">
        <f t="shared" si="1"/>
        <v>4980.617396207833</v>
      </c>
      <c r="J24" s="39">
        <f t="shared" si="2"/>
        <v>4569.373757988838</v>
      </c>
      <c r="K24" s="39">
        <f t="shared" si="3"/>
        <v>5711.717197486047</v>
      </c>
      <c r="L24" s="39">
        <f t="shared" si="4"/>
        <v>6397.123261184373</v>
      </c>
      <c r="M24" s="39">
        <f t="shared" si="5"/>
        <v>6854.060636983257</v>
      </c>
      <c r="N24" s="39">
        <f t="shared" si="6"/>
        <v>7173.916800042475</v>
      </c>
      <c r="O24" s="39">
        <f t="shared" si="7"/>
        <v>9138.747515977677</v>
      </c>
      <c r="P24" s="40">
        <f t="shared" si="8"/>
        <v>20105.244535150887</v>
      </c>
      <c r="Q24" s="43">
        <f>(H24*Q9*C24)/12</f>
        <v>4980.617396207833</v>
      </c>
    </row>
    <row r="25" spans="2:17" ht="12.75">
      <c r="B25" s="12" t="s">
        <v>50</v>
      </c>
      <c r="C25" s="1">
        <v>2.75</v>
      </c>
      <c r="D25" s="2">
        <v>8</v>
      </c>
      <c r="E25" s="3" t="s">
        <v>15</v>
      </c>
      <c r="F25" s="4">
        <f t="shared" si="0"/>
        <v>5.422388241947656</v>
      </c>
      <c r="G25" s="5">
        <v>95000</v>
      </c>
      <c r="H25" s="45">
        <f>G25*(G4/100)*F25</f>
        <v>267865.97915221425</v>
      </c>
      <c r="I25" s="51">
        <f t="shared" si="1"/>
        <v>6691.068937573018</v>
      </c>
      <c r="J25" s="5">
        <f t="shared" si="2"/>
        <v>6138.595355571578</v>
      </c>
      <c r="K25" s="5">
        <f t="shared" si="3"/>
        <v>7673.244194464471</v>
      </c>
      <c r="L25" s="5">
        <f t="shared" si="4"/>
        <v>8594.033497800208</v>
      </c>
      <c r="M25" s="5">
        <f t="shared" si="5"/>
        <v>9207.893033357364</v>
      </c>
      <c r="N25" s="5">
        <f t="shared" si="6"/>
        <v>9637.594708247376</v>
      </c>
      <c r="O25" s="5">
        <f t="shared" si="7"/>
        <v>12277.190711143156</v>
      </c>
      <c r="P25" s="13">
        <f t="shared" si="8"/>
        <v>27009.819564514935</v>
      </c>
      <c r="Q25" s="30">
        <f>(H25*Q9*C25)/12</f>
        <v>6691.068937573018</v>
      </c>
    </row>
    <row r="26" spans="2:17" ht="12.75">
      <c r="B26" s="12" t="s">
        <v>51</v>
      </c>
      <c r="C26" s="1">
        <v>3</v>
      </c>
      <c r="D26" s="2">
        <v>8</v>
      </c>
      <c r="E26" s="3" t="s">
        <v>16</v>
      </c>
      <c r="F26" s="4">
        <f t="shared" si="0"/>
        <v>6.503024148197657</v>
      </c>
      <c r="G26" s="5">
        <v>95000</v>
      </c>
      <c r="H26" s="45">
        <f>G26*(G4/100)*F26</f>
        <v>321249.3929209642</v>
      </c>
      <c r="I26" s="51">
        <f t="shared" si="1"/>
        <v>8754.045957096276</v>
      </c>
      <c r="J26" s="5">
        <f t="shared" si="2"/>
        <v>8031.234823024107</v>
      </c>
      <c r="K26" s="5">
        <f t="shared" si="3"/>
        <v>10039.043528780132</v>
      </c>
      <c r="L26" s="5">
        <f t="shared" si="4"/>
        <v>11243.728752233748</v>
      </c>
      <c r="M26" s="5">
        <f t="shared" si="5"/>
        <v>12046.852234536158</v>
      </c>
      <c r="N26" s="5">
        <f t="shared" si="6"/>
        <v>12609.038672147848</v>
      </c>
      <c r="O26" s="5">
        <f t="shared" si="7"/>
        <v>16062.469646048214</v>
      </c>
      <c r="P26" s="13">
        <f t="shared" si="8"/>
        <v>35337.43322130606</v>
      </c>
      <c r="Q26" s="30">
        <f>(H26*Q9*C26)/12</f>
        <v>8754.045957096276</v>
      </c>
    </row>
    <row r="27" spans="2:17" ht="12.75">
      <c r="B27" s="14" t="s">
        <v>52</v>
      </c>
      <c r="C27" s="1">
        <v>3.25</v>
      </c>
      <c r="D27" s="2">
        <v>8</v>
      </c>
      <c r="E27" s="3" t="s">
        <v>17</v>
      </c>
      <c r="F27" s="4">
        <f t="shared" si="0"/>
        <v>7.681785054447658</v>
      </c>
      <c r="G27" s="5">
        <v>95000</v>
      </c>
      <c r="H27" s="45">
        <f>G27*(G4/100)*F27</f>
        <v>379480.18168971426</v>
      </c>
      <c r="I27" s="51">
        <f t="shared" si="1"/>
        <v>11202.571196965107</v>
      </c>
      <c r="J27" s="5">
        <f t="shared" si="2"/>
        <v>10277.588254096428</v>
      </c>
      <c r="K27" s="5">
        <f t="shared" si="3"/>
        <v>12846.985317620534</v>
      </c>
      <c r="L27" s="5">
        <f t="shared" si="4"/>
        <v>14388.623555735001</v>
      </c>
      <c r="M27" s="5">
        <f t="shared" si="5"/>
        <v>15416.38238114464</v>
      </c>
      <c r="N27" s="5">
        <f t="shared" si="6"/>
        <v>16135.813558931392</v>
      </c>
      <c r="O27" s="5">
        <f t="shared" si="7"/>
        <v>20555.176508192857</v>
      </c>
      <c r="P27" s="13">
        <f t="shared" si="8"/>
        <v>45221.388318024285</v>
      </c>
      <c r="Q27" s="30">
        <f>(H27*Q9*C27)/12</f>
        <v>11202.571196965107</v>
      </c>
    </row>
    <row r="28" spans="2:17" ht="12.75">
      <c r="B28" s="15" t="s">
        <v>53</v>
      </c>
      <c r="C28" s="1">
        <v>3.5</v>
      </c>
      <c r="D28" s="2">
        <v>8</v>
      </c>
      <c r="E28" s="3" t="s">
        <v>18</v>
      </c>
      <c r="F28" s="4">
        <f t="shared" si="0"/>
        <v>8.958670960697658</v>
      </c>
      <c r="G28" s="5">
        <v>95000</v>
      </c>
      <c r="H28" s="45">
        <f>G28*(G4/100)*F28</f>
        <v>442558.3454584643</v>
      </c>
      <c r="I28" s="51">
        <f t="shared" si="1"/>
        <v>14069.66739936701</v>
      </c>
      <c r="J28" s="5">
        <f t="shared" si="2"/>
        <v>12907.951742538542</v>
      </c>
      <c r="K28" s="5">
        <f t="shared" si="3"/>
        <v>16134.939678173178</v>
      </c>
      <c r="L28" s="5">
        <f t="shared" si="4"/>
        <v>18071.13243955396</v>
      </c>
      <c r="M28" s="5">
        <f t="shared" si="5"/>
        <v>19361.927613807813</v>
      </c>
      <c r="N28" s="5">
        <f t="shared" si="6"/>
        <v>20265.48423578551</v>
      </c>
      <c r="O28" s="5">
        <f t="shared" si="7"/>
        <v>25815.903485077084</v>
      </c>
      <c r="P28" s="13">
        <f t="shared" si="8"/>
        <v>56794.987667169575</v>
      </c>
      <c r="Q28" s="30">
        <f>(H28*Q9*C28)/12</f>
        <v>14069.66739936701</v>
      </c>
    </row>
    <row r="29" spans="2:17" ht="12.75">
      <c r="B29" s="41" t="s">
        <v>54</v>
      </c>
      <c r="C29" s="35">
        <v>3.75</v>
      </c>
      <c r="D29" s="36">
        <v>8</v>
      </c>
      <c r="E29" s="37" t="s">
        <v>19</v>
      </c>
      <c r="F29" s="38">
        <f t="shared" si="0"/>
        <v>10.333681866947657</v>
      </c>
      <c r="G29" s="39">
        <v>95000</v>
      </c>
      <c r="H29" s="46">
        <f>G29*(G4/100)*F29</f>
        <v>510483.88422721426</v>
      </c>
      <c r="I29" s="52">
        <f t="shared" si="1"/>
        <v>17388.357306489484</v>
      </c>
      <c r="J29" s="39">
        <f t="shared" si="2"/>
        <v>15952.621382100448</v>
      </c>
      <c r="K29" s="39">
        <f t="shared" si="3"/>
        <v>19940.776727625558</v>
      </c>
      <c r="L29" s="39">
        <f t="shared" si="4"/>
        <v>22333.669934940626</v>
      </c>
      <c r="M29" s="39">
        <f t="shared" si="5"/>
        <v>23928.93207315067</v>
      </c>
      <c r="N29" s="39">
        <f t="shared" si="6"/>
        <v>25045.615569897698</v>
      </c>
      <c r="O29" s="39">
        <f t="shared" si="7"/>
        <v>31905.242764200895</v>
      </c>
      <c r="P29" s="40">
        <f t="shared" si="8"/>
        <v>70191.53408124196</v>
      </c>
      <c r="Q29" s="43">
        <f>(H29*Q9*C29)/12</f>
        <v>17388.357306489484</v>
      </c>
    </row>
    <row r="30" spans="2:17" ht="12.75">
      <c r="B30" s="14" t="s">
        <v>55</v>
      </c>
      <c r="C30" s="1">
        <v>4</v>
      </c>
      <c r="D30" s="2">
        <v>8</v>
      </c>
      <c r="E30" s="3" t="s">
        <v>20</v>
      </c>
      <c r="F30" s="4">
        <f t="shared" si="0"/>
        <v>11.806817773197658</v>
      </c>
      <c r="G30" s="5">
        <v>95000</v>
      </c>
      <c r="H30" s="45">
        <f>G30*(G4/100)*F30</f>
        <v>583256.7979959643</v>
      </c>
      <c r="I30" s="51">
        <f t="shared" si="1"/>
        <v>21191.663660520037</v>
      </c>
      <c r="J30" s="5">
        <f t="shared" si="2"/>
        <v>19441.893266532144</v>
      </c>
      <c r="K30" s="5">
        <f t="shared" si="3"/>
        <v>24302.366583165178</v>
      </c>
      <c r="L30" s="5">
        <f t="shared" si="4"/>
        <v>27218.650573145</v>
      </c>
      <c r="M30" s="5">
        <f t="shared" si="5"/>
        <v>29162.839899798215</v>
      </c>
      <c r="N30" s="5">
        <f t="shared" si="6"/>
        <v>30523.772428455468</v>
      </c>
      <c r="O30" s="5">
        <f t="shared" si="7"/>
        <v>38883.78653306429</v>
      </c>
      <c r="P30" s="13">
        <f t="shared" si="8"/>
        <v>85544.33037274143</v>
      </c>
      <c r="Q30" s="30">
        <f>(H30*Q9*C30)/12</f>
        <v>21191.663660520037</v>
      </c>
    </row>
    <row r="31" spans="2:17" ht="12.75">
      <c r="B31" s="14" t="s">
        <v>56</v>
      </c>
      <c r="C31" s="1">
        <v>4.25</v>
      </c>
      <c r="D31" s="2">
        <v>8</v>
      </c>
      <c r="E31" s="3" t="s">
        <v>21</v>
      </c>
      <c r="F31" s="4">
        <f t="shared" si="0"/>
        <v>13.378078679447658</v>
      </c>
      <c r="G31" s="5">
        <v>85000</v>
      </c>
      <c r="H31" s="45">
        <f>G31*(G4/100)*F31</f>
        <v>591311.0776315865</v>
      </c>
      <c r="I31" s="51">
        <f t="shared" si="1"/>
        <v>22827.071392736034</v>
      </c>
      <c r="J31" s="5">
        <f t="shared" si="2"/>
        <v>20942.267332785355</v>
      </c>
      <c r="K31" s="5">
        <f t="shared" si="3"/>
        <v>26177.834165981694</v>
      </c>
      <c r="L31" s="5">
        <f t="shared" si="4"/>
        <v>29319.174265899495</v>
      </c>
      <c r="M31" s="5">
        <f t="shared" si="5"/>
        <v>31413.40099917803</v>
      </c>
      <c r="N31" s="5">
        <f t="shared" si="6"/>
        <v>32879.35971247301</v>
      </c>
      <c r="O31" s="5">
        <f t="shared" si="7"/>
        <v>41884.53466557071</v>
      </c>
      <c r="P31" s="13">
        <f t="shared" si="8"/>
        <v>92145.97626425554</v>
      </c>
      <c r="Q31" s="30">
        <f>(H31*Q9*C31)/12</f>
        <v>22827.071392736034</v>
      </c>
    </row>
    <row r="32" spans="2:17" ht="12.75">
      <c r="B32" s="14" t="s">
        <v>57</v>
      </c>
      <c r="C32" s="1">
        <v>4.5</v>
      </c>
      <c r="D32" s="2">
        <v>8</v>
      </c>
      <c r="E32" s="3" t="s">
        <v>22</v>
      </c>
      <c r="F32" s="4">
        <f t="shared" si="0"/>
        <v>15.047464585697655</v>
      </c>
      <c r="G32" s="5">
        <v>85000</v>
      </c>
      <c r="H32" s="45">
        <f>G32*(G4/100)*F32</f>
        <v>665097.9346878363</v>
      </c>
      <c r="I32" s="51">
        <f t="shared" si="1"/>
        <v>27185.878080365306</v>
      </c>
      <c r="J32" s="5">
        <f t="shared" si="2"/>
        <v>24941.172550793865</v>
      </c>
      <c r="K32" s="5">
        <f t="shared" si="3"/>
        <v>31176.465688492328</v>
      </c>
      <c r="L32" s="5">
        <f t="shared" si="4"/>
        <v>34917.64157111141</v>
      </c>
      <c r="M32" s="5">
        <f t="shared" si="5"/>
        <v>37411.75882619079</v>
      </c>
      <c r="N32" s="5">
        <f t="shared" si="6"/>
        <v>39157.64090474636</v>
      </c>
      <c r="O32" s="5">
        <f t="shared" si="7"/>
        <v>49882.34510158773</v>
      </c>
      <c r="P32" s="13">
        <f t="shared" si="8"/>
        <v>109741.159223493</v>
      </c>
      <c r="Q32" s="30">
        <f>(H32*Q9*C32)/12</f>
        <v>27185.878080365306</v>
      </c>
    </row>
    <row r="33" spans="2:17" ht="12.75">
      <c r="B33" s="14" t="s">
        <v>58</v>
      </c>
      <c r="C33" s="1">
        <v>4.75</v>
      </c>
      <c r="D33" s="2">
        <v>8</v>
      </c>
      <c r="E33" s="3" t="s">
        <v>23</v>
      </c>
      <c r="F33" s="4">
        <f t="shared" si="0"/>
        <v>16.814975491947656</v>
      </c>
      <c r="G33" s="5">
        <v>85000</v>
      </c>
      <c r="H33" s="45">
        <f>G33*(G4/100)*F33</f>
        <v>743221.9167440864</v>
      </c>
      <c r="I33" s="51">
        <f t="shared" si="1"/>
        <v>32066.928949520898</v>
      </c>
      <c r="J33" s="5">
        <f t="shared" si="2"/>
        <v>29419.20087112009</v>
      </c>
      <c r="K33" s="5">
        <f t="shared" si="3"/>
        <v>36774.001088900106</v>
      </c>
      <c r="L33" s="5">
        <f t="shared" si="4"/>
        <v>41186.881219568124</v>
      </c>
      <c r="M33" s="5">
        <f t="shared" si="5"/>
        <v>44128.80130668013</v>
      </c>
      <c r="N33" s="5">
        <f t="shared" si="6"/>
        <v>46188.14536765853</v>
      </c>
      <c r="O33" s="5">
        <f t="shared" si="7"/>
        <v>58838.40174224018</v>
      </c>
      <c r="P33" s="13">
        <f t="shared" si="8"/>
        <v>129444.48383292837</v>
      </c>
      <c r="Q33" s="30">
        <f>(H33*Q9*C33)/12</f>
        <v>32066.928949520898</v>
      </c>
    </row>
    <row r="34" spans="2:17" ht="12.75">
      <c r="B34" s="42" t="s">
        <v>59</v>
      </c>
      <c r="C34" s="35">
        <v>5</v>
      </c>
      <c r="D34" s="36">
        <v>8</v>
      </c>
      <c r="E34" s="37" t="s">
        <v>24</v>
      </c>
      <c r="F34" s="38">
        <f t="shared" si="0"/>
        <v>18.680611398197655</v>
      </c>
      <c r="G34" s="39">
        <v>85000</v>
      </c>
      <c r="H34" s="46">
        <f>G34*(G4/100)*F34</f>
        <v>825683.0238003364</v>
      </c>
      <c r="I34" s="52">
        <f t="shared" si="1"/>
        <v>37499.77066426528</v>
      </c>
      <c r="J34" s="39">
        <f t="shared" si="2"/>
        <v>34403.459325014024</v>
      </c>
      <c r="K34" s="39">
        <f t="shared" si="3"/>
        <v>43004.32415626752</v>
      </c>
      <c r="L34" s="39">
        <f t="shared" si="4"/>
        <v>48164.84305501963</v>
      </c>
      <c r="M34" s="39">
        <f t="shared" si="5"/>
        <v>51605.18898752102</v>
      </c>
      <c r="N34" s="39">
        <f t="shared" si="6"/>
        <v>54013.431140272005</v>
      </c>
      <c r="O34" s="39">
        <f t="shared" si="7"/>
        <v>68806.91865002805</v>
      </c>
      <c r="P34" s="40">
        <f t="shared" si="8"/>
        <v>151375.2210300617</v>
      </c>
      <c r="Q34" s="43">
        <f>(H34*Q9*C34)/12</f>
        <v>37499.77066426528</v>
      </c>
    </row>
    <row r="35" spans="2:17" ht="12.75">
      <c r="B35" s="14" t="s">
        <v>60</v>
      </c>
      <c r="C35" s="1">
        <v>5.25</v>
      </c>
      <c r="D35" s="2">
        <v>8</v>
      </c>
      <c r="E35" s="3" t="s">
        <v>25</v>
      </c>
      <c r="F35" s="4">
        <f t="shared" si="0"/>
        <v>20.644372304447657</v>
      </c>
      <c r="G35" s="5">
        <v>85000</v>
      </c>
      <c r="H35" s="45">
        <f>G35*(G4/100)*F35</f>
        <v>912481.2558565864</v>
      </c>
      <c r="I35" s="51">
        <f t="shared" si="1"/>
        <v>43513.949888660965</v>
      </c>
      <c r="J35" s="5">
        <f t="shared" si="2"/>
        <v>39921.05494372566</v>
      </c>
      <c r="K35" s="5">
        <f t="shared" si="3"/>
        <v>49901.318679657066</v>
      </c>
      <c r="L35" s="5">
        <f t="shared" si="4"/>
        <v>55889.47692121592</v>
      </c>
      <c r="M35" s="5">
        <f t="shared" si="5"/>
        <v>59881.58241558847</v>
      </c>
      <c r="N35" s="5">
        <f t="shared" si="6"/>
        <v>62676.056261649275</v>
      </c>
      <c r="O35" s="5">
        <f t="shared" si="7"/>
        <v>79842.10988745133</v>
      </c>
      <c r="P35" s="13">
        <f t="shared" si="8"/>
        <v>175652.64175239287</v>
      </c>
      <c r="Q35" s="30">
        <f>(H35*Q9*C35)/12</f>
        <v>43513.949888660965</v>
      </c>
    </row>
    <row r="36" spans="2:17" ht="12.75">
      <c r="B36" s="14" t="s">
        <v>61</v>
      </c>
      <c r="C36" s="1">
        <v>5.5</v>
      </c>
      <c r="D36" s="2">
        <v>8</v>
      </c>
      <c r="E36" s="3" t="s">
        <v>26</v>
      </c>
      <c r="F36" s="4">
        <f t="shared" si="0"/>
        <v>22.706258210697655</v>
      </c>
      <c r="G36" s="5">
        <v>85000</v>
      </c>
      <c r="H36" s="45">
        <f>G36*(G4/100)*F36</f>
        <v>1003616.6129128364</v>
      </c>
      <c r="I36" s="51">
        <f t="shared" si="1"/>
        <v>50139.01328677046</v>
      </c>
      <c r="J36" s="5">
        <f t="shared" si="2"/>
        <v>45999.094758505</v>
      </c>
      <c r="K36" s="5">
        <f t="shared" si="3"/>
        <v>57498.86844813125</v>
      </c>
      <c r="L36" s="5">
        <f t="shared" si="4"/>
        <v>64398.73266190701</v>
      </c>
      <c r="M36" s="5">
        <f t="shared" si="5"/>
        <v>68998.6421377575</v>
      </c>
      <c r="N36" s="5">
        <f t="shared" si="6"/>
        <v>72218.57877085285</v>
      </c>
      <c r="O36" s="5">
        <f t="shared" si="7"/>
        <v>91998.18951701</v>
      </c>
      <c r="P36" s="13">
        <f t="shared" si="8"/>
        <v>202396.01693742198</v>
      </c>
      <c r="Q36" s="30">
        <f>(H36*Q9*C36)/12</f>
        <v>50139.01328677046</v>
      </c>
    </row>
    <row r="37" spans="2:17" ht="12.75">
      <c r="B37" s="14" t="s">
        <v>62</v>
      </c>
      <c r="C37" s="1">
        <v>5.75</v>
      </c>
      <c r="D37" s="2">
        <v>8</v>
      </c>
      <c r="E37" s="3" t="s">
        <v>27</v>
      </c>
      <c r="F37" s="4">
        <f t="shared" si="0"/>
        <v>24.86626911694766</v>
      </c>
      <c r="G37" s="5">
        <v>85000</v>
      </c>
      <c r="H37" s="45">
        <f>G37*(G4/100)*F37</f>
        <v>1099089.0949690866</v>
      </c>
      <c r="I37" s="51">
        <f t="shared" si="1"/>
        <v>57404.507522656255</v>
      </c>
      <c r="J37" s="5">
        <f t="shared" si="2"/>
        <v>52664.68580060207</v>
      </c>
      <c r="K37" s="5">
        <f t="shared" si="3"/>
        <v>65830.85725075258</v>
      </c>
      <c r="L37" s="5">
        <f t="shared" si="4"/>
        <v>73730.5601208429</v>
      </c>
      <c r="M37" s="5">
        <f t="shared" si="5"/>
        <v>78997.0287009031</v>
      </c>
      <c r="N37" s="5">
        <f t="shared" si="6"/>
        <v>82683.55670694524</v>
      </c>
      <c r="O37" s="5">
        <f t="shared" si="7"/>
        <v>105329.37160120414</v>
      </c>
      <c r="P37" s="13">
        <f t="shared" si="8"/>
        <v>231724.6175226491</v>
      </c>
      <c r="Q37" s="30">
        <f>(H37*Q9*C37)/12</f>
        <v>57404.507522656255</v>
      </c>
    </row>
    <row r="38" spans="2:17" ht="13.5" thickBot="1">
      <c r="B38" s="16" t="s">
        <v>63</v>
      </c>
      <c r="C38" s="17">
        <v>6</v>
      </c>
      <c r="D38" s="18">
        <v>8</v>
      </c>
      <c r="E38" s="19" t="s">
        <v>28</v>
      </c>
      <c r="F38" s="20">
        <f t="shared" si="0"/>
        <v>27.12440502319766</v>
      </c>
      <c r="G38" s="21">
        <v>85000</v>
      </c>
      <c r="H38" s="47">
        <f>G38*(G4/100)*F38</f>
        <v>1198898.7020253367</v>
      </c>
      <c r="I38" s="53">
        <f t="shared" si="1"/>
        <v>65339.979260380846</v>
      </c>
      <c r="J38" s="21">
        <f t="shared" si="2"/>
        <v>59944.935101266834</v>
      </c>
      <c r="K38" s="21">
        <f t="shared" si="3"/>
        <v>74931.16887658354</v>
      </c>
      <c r="L38" s="21">
        <f t="shared" si="4"/>
        <v>83922.90914177358</v>
      </c>
      <c r="M38" s="21">
        <f t="shared" si="5"/>
        <v>89917.40265190025</v>
      </c>
      <c r="N38" s="21">
        <f t="shared" si="6"/>
        <v>94113.54810898895</v>
      </c>
      <c r="O38" s="21">
        <f t="shared" si="7"/>
        <v>119889.87020253367</v>
      </c>
      <c r="P38" s="22">
        <f t="shared" si="8"/>
        <v>263757.7144455741</v>
      </c>
      <c r="Q38" s="54">
        <f>(H38*Q9*C38)/12</f>
        <v>65339.979260380846</v>
      </c>
    </row>
    <row r="39" ht="12.75">
      <c r="P39" s="57" t="s">
        <v>67</v>
      </c>
    </row>
  </sheetData>
  <sheetProtection sheet="1" objects="1" scenarios="1"/>
  <printOptions/>
  <pageMargins left="0.25" right="0.25" top="0.75" bottom="0.75" header="0.5" footer="0.5"/>
  <pageSetup fitToHeight="1" fitToWidth="1" horizontalDpi="300" verticalDpi="3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.421875" style="0" customWidth="1"/>
    <col min="3" max="3" width="9.140625" style="0" hidden="1" customWidth="1"/>
    <col min="4" max="4" width="7.421875" style="0" hidden="1" customWidth="1"/>
    <col min="8" max="8" width="10.140625" style="0" customWidth="1"/>
    <col min="9" max="9" width="12.57421875" style="0" customWidth="1"/>
    <col min="10" max="10" width="11.57421875" style="0" customWidth="1"/>
    <col min="11" max="11" width="12.421875" style="0" customWidth="1"/>
    <col min="12" max="12" width="9.7109375" style="0" customWidth="1"/>
    <col min="13" max="13" width="9.28125" style="0" customWidth="1"/>
    <col min="14" max="14" width="9.00390625" style="0" customWidth="1"/>
  </cols>
  <sheetData>
    <row r="1" spans="2:8" ht="25.5">
      <c r="B1" s="101" t="s">
        <v>74</v>
      </c>
      <c r="C1" s="102"/>
      <c r="D1" s="102"/>
      <c r="E1" s="102"/>
      <c r="F1" s="102"/>
      <c r="H1" s="55"/>
    </row>
    <row r="2" spans="2:5" ht="12.75">
      <c r="B2" s="100" t="s">
        <v>75</v>
      </c>
      <c r="C2" s="100"/>
      <c r="D2" s="100"/>
      <c r="E2" s="100"/>
    </row>
    <row r="3" ht="12.75">
      <c r="B3" t="s">
        <v>68</v>
      </c>
    </row>
    <row r="4" spans="2:8" ht="13.5" thickBot="1">
      <c r="B4" t="s">
        <v>34</v>
      </c>
      <c r="G4" s="78">
        <v>50</v>
      </c>
      <c r="H4" t="s">
        <v>33</v>
      </c>
    </row>
    <row r="5" spans="9:17" ht="12.75">
      <c r="I5" s="6"/>
      <c r="J5" s="8"/>
      <c r="K5" s="8"/>
      <c r="L5" s="8"/>
      <c r="M5" s="8"/>
      <c r="N5" s="8"/>
      <c r="O5" s="8"/>
      <c r="P5" s="8"/>
      <c r="Q5" s="9"/>
    </row>
    <row r="6" spans="9:17" ht="13.5" thickBot="1">
      <c r="I6" s="31"/>
      <c r="J6" s="32"/>
      <c r="K6" s="32"/>
      <c r="L6" s="32"/>
      <c r="M6" s="32"/>
      <c r="N6" s="32"/>
      <c r="O6" s="32"/>
      <c r="P6" s="32"/>
      <c r="Q6" s="33"/>
    </row>
    <row r="7" spans="2:17" ht="12.75">
      <c r="B7" s="24"/>
      <c r="C7" s="7" t="s">
        <v>31</v>
      </c>
      <c r="D7" s="7" t="s">
        <v>29</v>
      </c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4"/>
      <c r="Q7" s="24"/>
    </row>
    <row r="8" spans="2:17" ht="15" customHeight="1">
      <c r="B8" s="25"/>
      <c r="C8" s="10" t="s">
        <v>32</v>
      </c>
      <c r="D8" s="10" t="s">
        <v>30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ht="15.75" customHeight="1" thickBot="1">
      <c r="B9" s="26"/>
      <c r="C9" s="11"/>
      <c r="D9" s="1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79">
        <v>0.109</v>
      </c>
    </row>
    <row r="10" spans="2:17" ht="12.75">
      <c r="B10" s="23" t="s">
        <v>35</v>
      </c>
      <c r="C10" s="1">
        <v>0.75</v>
      </c>
      <c r="D10" s="2">
        <v>10</v>
      </c>
      <c r="E10" s="27" t="s">
        <v>0</v>
      </c>
      <c r="F10" s="28">
        <f aca="true" t="shared" si="0" ref="F10:F16">0.785*(C10-(0.9743/D10))^2</f>
        <v>0.33429036984649996</v>
      </c>
      <c r="G10" s="29">
        <v>130000</v>
      </c>
      <c r="H10" s="44">
        <f>G10*(G4/100)*F10</f>
        <v>21728.874040022496</v>
      </c>
      <c r="I10" s="48">
        <f aca="true" t="shared" si="1" ref="I10:I16">(H10*0.109*C10)/12</f>
        <v>148.02795439765325</v>
      </c>
      <c r="J10" s="49">
        <f aca="true" t="shared" si="2" ref="J10:J16">(H10*0.1*C10)/12</f>
        <v>135.8054627501406</v>
      </c>
      <c r="K10" s="49">
        <f aca="true" t="shared" si="3" ref="K10:K16">(H10*0.125*C10)/12</f>
        <v>169.75682843767575</v>
      </c>
      <c r="L10" s="49">
        <f aca="true" t="shared" si="4" ref="L10:L16">(H10*0.14*C10)/12</f>
        <v>190.1276478501969</v>
      </c>
      <c r="M10" s="49">
        <f aca="true" t="shared" si="5" ref="M10:M16">(H10*0.15*C10)/12</f>
        <v>203.7081941252109</v>
      </c>
      <c r="N10" s="49">
        <f aca="true" t="shared" si="6" ref="N10:N16">(H10*0.157*C10)/12</f>
        <v>213.21457651772073</v>
      </c>
      <c r="O10" s="49">
        <f aca="true" t="shared" si="7" ref="O10:O16">(H10*0.2*C10)/12</f>
        <v>271.6109255002812</v>
      </c>
      <c r="P10" s="50">
        <f aca="true" t="shared" si="8" ref="P10:P16">(H10*0.44*C10)/12</f>
        <v>597.5440361006187</v>
      </c>
      <c r="Q10" s="30">
        <f>(H10*Q9*C10)/12</f>
        <v>148.02795439765325</v>
      </c>
    </row>
    <row r="11" spans="2:17" ht="12.75">
      <c r="B11" s="12" t="s">
        <v>36</v>
      </c>
      <c r="C11" s="1">
        <v>0.875</v>
      </c>
      <c r="D11" s="2">
        <v>9</v>
      </c>
      <c r="E11" s="3" t="s">
        <v>1</v>
      </c>
      <c r="F11" s="4">
        <f t="shared" si="0"/>
        <v>0.46149917882283953</v>
      </c>
      <c r="G11" s="29">
        <v>130000</v>
      </c>
      <c r="H11" s="45">
        <f>G11*(G4/100)*F11</f>
        <v>29997.446623484568</v>
      </c>
      <c r="I11" s="51">
        <f t="shared" si="1"/>
        <v>238.41720597623672</v>
      </c>
      <c r="J11" s="5">
        <f t="shared" si="2"/>
        <v>218.731381629575</v>
      </c>
      <c r="K11" s="5">
        <f t="shared" si="3"/>
        <v>273.4142270369687</v>
      </c>
      <c r="L11" s="5">
        <f t="shared" si="4"/>
        <v>306.223934281405</v>
      </c>
      <c r="M11" s="5">
        <f t="shared" si="5"/>
        <v>328.0970724443625</v>
      </c>
      <c r="N11" s="5">
        <f t="shared" si="6"/>
        <v>343.4082691584327</v>
      </c>
      <c r="O11" s="5">
        <f t="shared" si="7"/>
        <v>437.46276325915</v>
      </c>
      <c r="P11" s="13">
        <f t="shared" si="8"/>
        <v>962.4180791701298</v>
      </c>
      <c r="Q11" s="30">
        <f>(H11*Q9*C11)/12</f>
        <v>238.41720597623672</v>
      </c>
    </row>
    <row r="12" spans="2:17" ht="12.75">
      <c r="B12" s="34" t="s">
        <v>37</v>
      </c>
      <c r="C12" s="35">
        <v>1</v>
      </c>
      <c r="D12" s="36">
        <v>8</v>
      </c>
      <c r="E12" s="37" t="s">
        <v>2</v>
      </c>
      <c r="F12" s="38">
        <f t="shared" si="0"/>
        <v>0.6054368981976562</v>
      </c>
      <c r="G12" s="58">
        <v>130000</v>
      </c>
      <c r="H12" s="46">
        <f>G12*(G4/100)*F12</f>
        <v>39353.398382847656</v>
      </c>
      <c r="I12" s="52">
        <f t="shared" si="1"/>
        <v>357.4600353108662</v>
      </c>
      <c r="J12" s="39">
        <f t="shared" si="2"/>
        <v>327.9449865237305</v>
      </c>
      <c r="K12" s="39">
        <f t="shared" si="3"/>
        <v>409.93123315466306</v>
      </c>
      <c r="L12" s="39">
        <f t="shared" si="4"/>
        <v>459.1229811332227</v>
      </c>
      <c r="M12" s="39">
        <f t="shared" si="5"/>
        <v>491.91747978559573</v>
      </c>
      <c r="N12" s="39">
        <f t="shared" si="6"/>
        <v>514.8736288422568</v>
      </c>
      <c r="O12" s="39">
        <f t="shared" si="7"/>
        <v>655.889973047461</v>
      </c>
      <c r="P12" s="40">
        <f t="shared" si="8"/>
        <v>1442.957940704414</v>
      </c>
      <c r="Q12" s="43">
        <f>(H12*Q9*C12)/12</f>
        <v>357.4600353108662</v>
      </c>
    </row>
    <row r="13" spans="2:17" ht="12.75">
      <c r="B13" s="12" t="s">
        <v>38</v>
      </c>
      <c r="C13" s="1">
        <v>1.125</v>
      </c>
      <c r="D13" s="2">
        <v>8</v>
      </c>
      <c r="E13" s="3" t="s">
        <v>3</v>
      </c>
      <c r="F13" s="4">
        <f t="shared" si="0"/>
        <v>0.7900517263226564</v>
      </c>
      <c r="G13" s="29">
        <v>130000</v>
      </c>
      <c r="H13" s="45">
        <f>G13*(G4/100)*F13</f>
        <v>51353.362210972664</v>
      </c>
      <c r="I13" s="51">
        <f t="shared" si="1"/>
        <v>524.7671700933769</v>
      </c>
      <c r="J13" s="5">
        <f t="shared" si="2"/>
        <v>481.4377707278688</v>
      </c>
      <c r="K13" s="5">
        <f t="shared" si="3"/>
        <v>601.7972134098359</v>
      </c>
      <c r="L13" s="5">
        <f t="shared" si="4"/>
        <v>674.0128790190163</v>
      </c>
      <c r="M13" s="5">
        <f t="shared" si="5"/>
        <v>722.1566560918031</v>
      </c>
      <c r="N13" s="5">
        <f t="shared" si="6"/>
        <v>755.857300042754</v>
      </c>
      <c r="O13" s="5">
        <f t="shared" si="7"/>
        <v>962.8755414557376</v>
      </c>
      <c r="P13" s="13">
        <f t="shared" si="8"/>
        <v>2118.3261912026223</v>
      </c>
      <c r="Q13" s="30">
        <f>(H13*Q9*C13)/12</f>
        <v>524.7671700933769</v>
      </c>
    </row>
    <row r="14" spans="2:17" ht="12.75">
      <c r="B14" s="59" t="s">
        <v>39</v>
      </c>
      <c r="C14" s="60">
        <v>1.25</v>
      </c>
      <c r="D14" s="61">
        <v>8</v>
      </c>
      <c r="E14" s="62" t="s">
        <v>4</v>
      </c>
      <c r="F14" s="63">
        <f t="shared" si="0"/>
        <v>0.9991978044476564</v>
      </c>
      <c r="G14" s="64">
        <v>130000</v>
      </c>
      <c r="H14" s="65">
        <f>G14*(G4/100)*F14</f>
        <v>64947.857289097665</v>
      </c>
      <c r="I14" s="66">
        <f t="shared" si="1"/>
        <v>737.4287963032963</v>
      </c>
      <c r="J14" s="67">
        <f t="shared" si="2"/>
        <v>676.5401800947674</v>
      </c>
      <c r="K14" s="67">
        <f t="shared" si="3"/>
        <v>845.6752251184593</v>
      </c>
      <c r="L14" s="67">
        <f t="shared" si="4"/>
        <v>947.1562521326745</v>
      </c>
      <c r="M14" s="67">
        <f t="shared" si="5"/>
        <v>1014.8102701421509</v>
      </c>
      <c r="N14" s="67">
        <f t="shared" si="6"/>
        <v>1062.1680827487846</v>
      </c>
      <c r="O14" s="67">
        <f t="shared" si="7"/>
        <v>1353.0803601895348</v>
      </c>
      <c r="P14" s="68">
        <f t="shared" si="8"/>
        <v>2976.776792416976</v>
      </c>
      <c r="Q14" s="69">
        <f>(H14*Q9*C14)/12</f>
        <v>737.4287963032963</v>
      </c>
    </row>
    <row r="15" spans="2:17" ht="12.75">
      <c r="B15" s="34" t="s">
        <v>40</v>
      </c>
      <c r="C15" s="35">
        <v>1.375</v>
      </c>
      <c r="D15" s="36">
        <v>8</v>
      </c>
      <c r="E15" s="37" t="s">
        <v>5</v>
      </c>
      <c r="F15" s="38">
        <f t="shared" si="0"/>
        <v>1.2328751325726564</v>
      </c>
      <c r="G15" s="58">
        <v>130000</v>
      </c>
      <c r="H15" s="46">
        <f>G15*(G4/100)*F15</f>
        <v>80136.88361722266</v>
      </c>
      <c r="I15" s="52">
        <f t="shared" si="1"/>
        <v>1000.8762860109372</v>
      </c>
      <c r="J15" s="39">
        <f t="shared" si="2"/>
        <v>918.2351247806764</v>
      </c>
      <c r="K15" s="39">
        <f t="shared" si="3"/>
        <v>1147.7939059758453</v>
      </c>
      <c r="L15" s="39">
        <f t="shared" si="4"/>
        <v>1285.5291746929468</v>
      </c>
      <c r="M15" s="39">
        <f t="shared" si="5"/>
        <v>1377.3526871710144</v>
      </c>
      <c r="N15" s="39">
        <f t="shared" si="6"/>
        <v>1441.629145905662</v>
      </c>
      <c r="O15" s="39">
        <f t="shared" si="7"/>
        <v>1836.4702495613528</v>
      </c>
      <c r="P15" s="40">
        <f t="shared" si="8"/>
        <v>4040.2345490349758</v>
      </c>
      <c r="Q15" s="43">
        <f>(H15*Q9*C15)/12</f>
        <v>1000.8762860109372</v>
      </c>
    </row>
    <row r="16" spans="2:17" ht="12.75">
      <c r="B16" s="12" t="s">
        <v>41</v>
      </c>
      <c r="C16" s="1">
        <v>1.5</v>
      </c>
      <c r="D16" s="2">
        <v>8</v>
      </c>
      <c r="E16" s="3" t="s">
        <v>6</v>
      </c>
      <c r="F16" s="4">
        <f t="shared" si="0"/>
        <v>1.4910837106976564</v>
      </c>
      <c r="G16" s="29">
        <v>130000</v>
      </c>
      <c r="H16" s="45">
        <f>G16*(G4/100)*F16</f>
        <v>96920.44119534767</v>
      </c>
      <c r="I16" s="51">
        <f t="shared" si="1"/>
        <v>1320.541011286612</v>
      </c>
      <c r="J16" s="5">
        <f t="shared" si="2"/>
        <v>1211.5055149418458</v>
      </c>
      <c r="K16" s="5">
        <f t="shared" si="3"/>
        <v>1514.381893677307</v>
      </c>
      <c r="L16" s="5">
        <f t="shared" si="4"/>
        <v>1696.1077209185844</v>
      </c>
      <c r="M16" s="5">
        <f t="shared" si="5"/>
        <v>1817.2582724127687</v>
      </c>
      <c r="N16" s="5">
        <f t="shared" si="6"/>
        <v>1902.063658458698</v>
      </c>
      <c r="O16" s="5">
        <f t="shared" si="7"/>
        <v>2423.0110298836917</v>
      </c>
      <c r="P16" s="13">
        <f t="shared" si="8"/>
        <v>5330.624265744122</v>
      </c>
      <c r="Q16" s="30">
        <f>(H16*Q9*C16)/12</f>
        <v>1320.541011286612</v>
      </c>
    </row>
    <row r="17" ht="12.75">
      <c r="P17" s="57" t="s">
        <v>69</v>
      </c>
    </row>
  </sheetData>
  <sheetProtection sheet="1" objects="1" scenarios="1"/>
  <printOptions/>
  <pageMargins left="0.25" right="0.25" top="0.75" bottom="0.75" header="0.5" footer="0.5"/>
  <pageSetup fitToHeight="1" fitToWidth="1" horizontalDpi="300" verticalDpi="30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.57421875" style="0" customWidth="1"/>
    <col min="3" max="3" width="9.140625" style="0" hidden="1" customWidth="1"/>
    <col min="4" max="4" width="7.421875" style="0" hidden="1" customWidth="1"/>
    <col min="8" max="8" width="10.140625" style="0" customWidth="1"/>
    <col min="9" max="9" width="12.57421875" style="0" customWidth="1"/>
    <col min="10" max="10" width="11.57421875" style="0" customWidth="1"/>
    <col min="11" max="11" width="12.421875" style="0" customWidth="1"/>
    <col min="12" max="12" width="9.7109375" style="0" customWidth="1"/>
    <col min="13" max="13" width="9.28125" style="0" customWidth="1"/>
    <col min="14" max="14" width="9.00390625" style="0" customWidth="1"/>
  </cols>
  <sheetData>
    <row r="1" spans="2:8" ht="25.5">
      <c r="B1" s="101" t="s">
        <v>74</v>
      </c>
      <c r="C1" s="102"/>
      <c r="D1" s="102"/>
      <c r="E1" s="102"/>
      <c r="F1" s="102"/>
      <c r="H1" s="55"/>
    </row>
    <row r="2" spans="2:5" ht="12.75">
      <c r="B2" s="100" t="s">
        <v>75</v>
      </c>
      <c r="C2" s="100"/>
      <c r="D2" s="100"/>
      <c r="E2" s="100"/>
    </row>
    <row r="3" ht="12.75">
      <c r="B3" t="s">
        <v>70</v>
      </c>
    </row>
    <row r="4" spans="2:8" ht="13.5" thickBot="1">
      <c r="B4" t="s">
        <v>34</v>
      </c>
      <c r="G4" s="78">
        <v>90</v>
      </c>
      <c r="H4" t="s">
        <v>33</v>
      </c>
    </row>
    <row r="5" spans="9:17" ht="12.75">
      <c r="I5" s="6"/>
      <c r="J5" s="8"/>
      <c r="K5" s="8"/>
      <c r="L5" s="8"/>
      <c r="M5" s="8"/>
      <c r="N5" s="8"/>
      <c r="O5" s="8"/>
      <c r="P5" s="8"/>
      <c r="Q5" s="9"/>
    </row>
    <row r="6" spans="9:17" ht="13.5" thickBot="1">
      <c r="I6" s="31"/>
      <c r="J6" s="32"/>
      <c r="K6" s="32"/>
      <c r="L6" s="32"/>
      <c r="M6" s="32"/>
      <c r="N6" s="32"/>
      <c r="O6" s="32"/>
      <c r="P6" s="32"/>
      <c r="Q6" s="33"/>
    </row>
    <row r="7" spans="2:17" ht="12.75">
      <c r="B7" s="24"/>
      <c r="C7" s="7" t="s">
        <v>31</v>
      </c>
      <c r="D7" s="7" t="s">
        <v>29</v>
      </c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4"/>
      <c r="Q7" s="24"/>
    </row>
    <row r="8" spans="2:17" ht="15" customHeight="1">
      <c r="B8" s="25"/>
      <c r="C8" s="10" t="s">
        <v>32</v>
      </c>
      <c r="D8" s="10" t="s">
        <v>30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2:17" ht="15.75" customHeight="1" thickBot="1">
      <c r="B9" s="25"/>
      <c r="C9" s="11"/>
      <c r="D9" s="1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80">
        <v>0.109</v>
      </c>
    </row>
    <row r="10" spans="2:17" ht="12.75">
      <c r="B10" s="70" t="s">
        <v>35</v>
      </c>
      <c r="C10" s="71">
        <v>0.75</v>
      </c>
      <c r="D10" s="72">
        <v>10</v>
      </c>
      <c r="E10" s="73" t="s">
        <v>0</v>
      </c>
      <c r="F10" s="74">
        <f aca="true" t="shared" si="0" ref="F10:F16">0.785*(C10-(0.9743/D10))^2</f>
        <v>0.33429036984649996</v>
      </c>
      <c r="G10" s="49">
        <v>130000</v>
      </c>
      <c r="H10" s="75">
        <f>G10*(G4/100)*F10</f>
        <v>39111.97327204049</v>
      </c>
      <c r="I10" s="48">
        <f aca="true" t="shared" si="1" ref="I10:I16">(H10*0.109*C10)/12</f>
        <v>266.4503179157759</v>
      </c>
      <c r="J10" s="49">
        <f aca="true" t="shared" si="2" ref="J10:J16">(H10*0.1*C10)/12</f>
        <v>244.44983295025312</v>
      </c>
      <c r="K10" s="49">
        <f aca="true" t="shared" si="3" ref="K10:K16">(H10*0.125*C10)/12</f>
        <v>305.56229118781636</v>
      </c>
      <c r="L10" s="49">
        <f aca="true" t="shared" si="4" ref="L10:L16">(H10*0.14*C10)/12</f>
        <v>342.22976613035434</v>
      </c>
      <c r="M10" s="49">
        <f aca="true" t="shared" si="5" ref="M10:M16">(H10*0.15*C10)/12</f>
        <v>366.6747494253796</v>
      </c>
      <c r="N10" s="49">
        <f aca="true" t="shared" si="6" ref="N10:N16">(H10*0.157*C10)/12</f>
        <v>383.7862377318973</v>
      </c>
      <c r="O10" s="49">
        <f aca="true" t="shared" si="7" ref="O10:O16">(H10*0.2*C10)/12</f>
        <v>488.89966590050625</v>
      </c>
      <c r="P10" s="50">
        <f aca="true" t="shared" si="8" ref="P10:P16">(H10*0.44*C10)/12</f>
        <v>1075.5792649811135</v>
      </c>
      <c r="Q10" s="50">
        <f>(H10*Q9*C10)/12</f>
        <v>266.4503179157759</v>
      </c>
    </row>
    <row r="11" spans="2:17" ht="12.75">
      <c r="B11" s="12" t="s">
        <v>36</v>
      </c>
      <c r="C11" s="1">
        <v>0.875</v>
      </c>
      <c r="D11" s="2">
        <v>9</v>
      </c>
      <c r="E11" s="3" t="s">
        <v>1</v>
      </c>
      <c r="F11" s="4">
        <f t="shared" si="0"/>
        <v>0.46149917882283953</v>
      </c>
      <c r="G11" s="29">
        <v>130000</v>
      </c>
      <c r="H11" s="45">
        <f>G11*(G4/100)*F11</f>
        <v>53995.40392227223</v>
      </c>
      <c r="I11" s="51">
        <f t="shared" si="1"/>
        <v>429.15097075722616</v>
      </c>
      <c r="J11" s="5">
        <f t="shared" si="2"/>
        <v>393.71648693323505</v>
      </c>
      <c r="K11" s="5">
        <f t="shared" si="3"/>
        <v>492.14560866654375</v>
      </c>
      <c r="L11" s="5">
        <f t="shared" si="4"/>
        <v>551.203081706529</v>
      </c>
      <c r="M11" s="5">
        <f t="shared" si="5"/>
        <v>590.5747303998525</v>
      </c>
      <c r="N11" s="5">
        <f t="shared" si="6"/>
        <v>618.134884485179</v>
      </c>
      <c r="O11" s="5">
        <f t="shared" si="7"/>
        <v>787.4329738664701</v>
      </c>
      <c r="P11" s="13">
        <f t="shared" si="8"/>
        <v>1732.3525425062342</v>
      </c>
      <c r="Q11" s="30">
        <f>(H11*Q9*C11)/12</f>
        <v>429.15097075722616</v>
      </c>
    </row>
    <row r="12" spans="2:17" ht="12.75">
      <c r="B12" s="34" t="s">
        <v>37</v>
      </c>
      <c r="C12" s="35">
        <v>1</v>
      </c>
      <c r="D12" s="36">
        <v>8</v>
      </c>
      <c r="E12" s="37" t="s">
        <v>2</v>
      </c>
      <c r="F12" s="38">
        <f t="shared" si="0"/>
        <v>0.6054368981976562</v>
      </c>
      <c r="G12" s="58">
        <v>130000</v>
      </c>
      <c r="H12" s="46">
        <f>G12*(G4/100)*F12</f>
        <v>70836.11708912578</v>
      </c>
      <c r="I12" s="52">
        <f t="shared" si="1"/>
        <v>643.4280635595592</v>
      </c>
      <c r="J12" s="39">
        <f t="shared" si="2"/>
        <v>590.3009757427149</v>
      </c>
      <c r="K12" s="39">
        <f t="shared" si="3"/>
        <v>737.8762196783936</v>
      </c>
      <c r="L12" s="39">
        <f t="shared" si="4"/>
        <v>826.4213660398009</v>
      </c>
      <c r="M12" s="39">
        <f t="shared" si="5"/>
        <v>885.4514636140722</v>
      </c>
      <c r="N12" s="39">
        <f t="shared" si="6"/>
        <v>926.7725319160622</v>
      </c>
      <c r="O12" s="39">
        <f t="shared" si="7"/>
        <v>1180.6019514854297</v>
      </c>
      <c r="P12" s="40">
        <f t="shared" si="8"/>
        <v>2597.3242932679454</v>
      </c>
      <c r="Q12" s="43">
        <f>(H12*Q9*C12)/12</f>
        <v>643.4280635595592</v>
      </c>
    </row>
    <row r="13" spans="2:17" ht="12.75">
      <c r="B13" s="12" t="s">
        <v>38</v>
      </c>
      <c r="C13" s="1">
        <v>1.125</v>
      </c>
      <c r="D13" s="2">
        <v>8</v>
      </c>
      <c r="E13" s="3" t="s">
        <v>3</v>
      </c>
      <c r="F13" s="4">
        <f t="shared" si="0"/>
        <v>0.7900517263226564</v>
      </c>
      <c r="G13" s="29">
        <v>130000</v>
      </c>
      <c r="H13" s="45">
        <f>G13*(G4/100)*F13</f>
        <v>92436.0519797508</v>
      </c>
      <c r="I13" s="51">
        <f t="shared" si="1"/>
        <v>944.5809061680785</v>
      </c>
      <c r="J13" s="5">
        <f t="shared" si="2"/>
        <v>866.5879873101638</v>
      </c>
      <c r="K13" s="5">
        <f t="shared" si="3"/>
        <v>1083.2349841377047</v>
      </c>
      <c r="L13" s="5">
        <f t="shared" si="4"/>
        <v>1213.2231822342294</v>
      </c>
      <c r="M13" s="5">
        <f t="shared" si="5"/>
        <v>1299.8819809652457</v>
      </c>
      <c r="N13" s="5">
        <f t="shared" si="6"/>
        <v>1360.5431400769571</v>
      </c>
      <c r="O13" s="5">
        <f t="shared" si="7"/>
        <v>1733.1759746203277</v>
      </c>
      <c r="P13" s="13">
        <f t="shared" si="8"/>
        <v>3812.9871441647206</v>
      </c>
      <c r="Q13" s="30">
        <f>(H13*Q9*C13)/12</f>
        <v>944.5809061680785</v>
      </c>
    </row>
    <row r="14" spans="2:17" ht="12.75">
      <c r="B14" s="59" t="s">
        <v>39</v>
      </c>
      <c r="C14" s="60">
        <v>1.25</v>
      </c>
      <c r="D14" s="61">
        <v>8</v>
      </c>
      <c r="E14" s="62" t="s">
        <v>4</v>
      </c>
      <c r="F14" s="63">
        <f t="shared" si="0"/>
        <v>0.9991978044476564</v>
      </c>
      <c r="G14" s="64">
        <v>130000</v>
      </c>
      <c r="H14" s="65">
        <f>G14*(G4/100)*F14</f>
        <v>116906.1431203758</v>
      </c>
      <c r="I14" s="66">
        <f t="shared" si="1"/>
        <v>1327.3718333459335</v>
      </c>
      <c r="J14" s="67">
        <f t="shared" si="2"/>
        <v>1217.7723241705812</v>
      </c>
      <c r="K14" s="67">
        <f t="shared" si="3"/>
        <v>1522.2154052132264</v>
      </c>
      <c r="L14" s="67">
        <f t="shared" si="4"/>
        <v>1704.8812538388138</v>
      </c>
      <c r="M14" s="67">
        <f t="shared" si="5"/>
        <v>1826.6584862558714</v>
      </c>
      <c r="N14" s="67">
        <f t="shared" si="6"/>
        <v>1911.9025489478126</v>
      </c>
      <c r="O14" s="67">
        <f t="shared" si="7"/>
        <v>2435.5446483411624</v>
      </c>
      <c r="P14" s="68">
        <f t="shared" si="8"/>
        <v>5358.198226350557</v>
      </c>
      <c r="Q14" s="69">
        <f>(H14*Q9*C14)/12</f>
        <v>1327.3718333459335</v>
      </c>
    </row>
    <row r="15" spans="2:17" ht="12.75">
      <c r="B15" s="34" t="s">
        <v>40</v>
      </c>
      <c r="C15" s="35">
        <v>1.375</v>
      </c>
      <c r="D15" s="36">
        <v>8</v>
      </c>
      <c r="E15" s="37" t="s">
        <v>5</v>
      </c>
      <c r="F15" s="38">
        <f t="shared" si="0"/>
        <v>1.2328751325726564</v>
      </c>
      <c r="G15" s="58">
        <v>130000</v>
      </c>
      <c r="H15" s="46">
        <f>G15*(G4/100)*F15</f>
        <v>144246.3905110008</v>
      </c>
      <c r="I15" s="52">
        <f t="shared" si="1"/>
        <v>1801.577314819687</v>
      </c>
      <c r="J15" s="39">
        <f t="shared" si="2"/>
        <v>1652.8232246052175</v>
      </c>
      <c r="K15" s="39">
        <f t="shared" si="3"/>
        <v>2066.0290307565215</v>
      </c>
      <c r="L15" s="39">
        <f t="shared" si="4"/>
        <v>2313.9525144473046</v>
      </c>
      <c r="M15" s="39">
        <f t="shared" si="5"/>
        <v>2479.234836907826</v>
      </c>
      <c r="N15" s="39">
        <f t="shared" si="6"/>
        <v>2594.932462630191</v>
      </c>
      <c r="O15" s="39">
        <f t="shared" si="7"/>
        <v>3305.646449210435</v>
      </c>
      <c r="P15" s="40">
        <f t="shared" si="8"/>
        <v>7272.422188262956</v>
      </c>
      <c r="Q15" s="43">
        <f>(H15*Q9*C15)/12</f>
        <v>1801.577314819687</v>
      </c>
    </row>
    <row r="16" spans="2:17" ht="13.5" thickBot="1">
      <c r="B16" s="76" t="s">
        <v>41</v>
      </c>
      <c r="C16" s="17">
        <v>1.5</v>
      </c>
      <c r="D16" s="18">
        <v>8</v>
      </c>
      <c r="E16" s="19" t="s">
        <v>6</v>
      </c>
      <c r="F16" s="20">
        <f t="shared" si="0"/>
        <v>1.4910837106976564</v>
      </c>
      <c r="G16" s="77">
        <v>130000</v>
      </c>
      <c r="H16" s="47">
        <f>G16*(G4/100)*F16</f>
        <v>174456.7941516258</v>
      </c>
      <c r="I16" s="53">
        <f t="shared" si="1"/>
        <v>2376.9738203159013</v>
      </c>
      <c r="J16" s="21">
        <f t="shared" si="2"/>
        <v>2180.7099268953225</v>
      </c>
      <c r="K16" s="21">
        <f t="shared" si="3"/>
        <v>2725.887408619153</v>
      </c>
      <c r="L16" s="21">
        <f t="shared" si="4"/>
        <v>3052.9938976534518</v>
      </c>
      <c r="M16" s="21">
        <f t="shared" si="5"/>
        <v>3271.064890342984</v>
      </c>
      <c r="N16" s="21">
        <f t="shared" si="6"/>
        <v>3423.7145852256563</v>
      </c>
      <c r="O16" s="21">
        <f t="shared" si="7"/>
        <v>4361.419853790645</v>
      </c>
      <c r="P16" s="22">
        <f t="shared" si="8"/>
        <v>9595.12367833942</v>
      </c>
      <c r="Q16" s="54">
        <f>(H16*Q9*C16)/12</f>
        <v>2376.9738203159013</v>
      </c>
    </row>
    <row r="17" ht="12.75">
      <c r="P17" s="57" t="s">
        <v>69</v>
      </c>
    </row>
  </sheetData>
  <sheetProtection sheet="1" objects="1" scenarios="1"/>
  <printOptions/>
  <pageMargins left="0.25" right="0.25" top="0.75" bottom="0.75" header="0.5" footer="0.5"/>
  <pageSetup fitToHeight="1" fitToWidth="1" horizontalDpi="300" verticalDpi="3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hytorc</dc:creator>
  <cp:keywords/>
  <dc:description/>
  <cp:lastModifiedBy>Patty</cp:lastModifiedBy>
  <cp:lastPrinted>2005-07-12T16:36:27Z</cp:lastPrinted>
  <dcterms:created xsi:type="dcterms:W3CDTF">2003-05-13T14:20:52Z</dcterms:created>
  <dcterms:modified xsi:type="dcterms:W3CDTF">2015-12-02T20:53:59Z</dcterms:modified>
  <cp:category/>
  <cp:version/>
  <cp:contentType/>
  <cp:contentStatus/>
</cp:coreProperties>
</file>