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0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<sst xmlns="http://schemas.openxmlformats.org/spreadsheetml/2006/main" count="107" uniqueCount="81">
  <si>
    <t>Dados:</t>
  </si>
  <si>
    <t>B1=</t>
  </si>
  <si>
    <t>B2=</t>
  </si>
  <si>
    <t>G1=</t>
  </si>
  <si>
    <t>G2=</t>
  </si>
  <si>
    <t>C1=</t>
  </si>
  <si>
    <t>C2=</t>
  </si>
  <si>
    <t>A1=</t>
  </si>
  <si>
    <t>A2=</t>
  </si>
  <si>
    <t>mm</t>
  </si>
  <si>
    <t>outside dimension (long side)</t>
  </si>
  <si>
    <t>outside dimension (short side)</t>
  </si>
  <si>
    <t>inside dimension (short side)</t>
  </si>
  <si>
    <t>inside dimension (long side)</t>
  </si>
  <si>
    <t>bolt circle (short side)</t>
  </si>
  <si>
    <t>bolt circle (long side)</t>
  </si>
  <si>
    <t>gasket seat circle (long side)</t>
  </si>
  <si>
    <t>gasket seat circle (short side)</t>
  </si>
  <si>
    <t>Cálculo da geometria equivalente</t>
  </si>
  <si>
    <t>Z</t>
  </si>
  <si>
    <t>B</t>
  </si>
  <si>
    <t>A</t>
  </si>
  <si>
    <t>C</t>
  </si>
  <si>
    <t>fator de forma</t>
  </si>
  <si>
    <t>equivalent circular flange inside dimension</t>
  </si>
  <si>
    <t>equivalent circular flange outside dimension</t>
  </si>
  <si>
    <t>equivalent circular gasket circle</t>
  </si>
  <si>
    <t>G</t>
  </si>
  <si>
    <t>equivalent circular flange gasket seat circle</t>
  </si>
  <si>
    <t>Forças atuantes</t>
  </si>
  <si>
    <t>H</t>
  </si>
  <si>
    <t>força hidrostática</t>
  </si>
  <si>
    <t>P</t>
  </si>
  <si>
    <t>design pressure</t>
  </si>
  <si>
    <t>Dados</t>
  </si>
  <si>
    <t>N</t>
  </si>
  <si>
    <t>largura da junta</t>
  </si>
  <si>
    <t>b</t>
  </si>
  <si>
    <t>bo</t>
  </si>
  <si>
    <t>basic gasket seating width</t>
  </si>
  <si>
    <t>effective gasket seating width</t>
  </si>
  <si>
    <t>m</t>
  </si>
  <si>
    <t>gasket factor</t>
  </si>
  <si>
    <t>y</t>
  </si>
  <si>
    <t>minimum design seating stress</t>
  </si>
  <si>
    <t>Mpa</t>
  </si>
  <si>
    <t>MPa</t>
  </si>
  <si>
    <t>Hp</t>
  </si>
  <si>
    <t>assentamento</t>
  </si>
  <si>
    <t>Cargas atuantes</t>
  </si>
  <si>
    <t>Wm1</t>
  </si>
  <si>
    <t>Wm2</t>
  </si>
  <si>
    <t>operação</t>
  </si>
  <si>
    <t>vedação</t>
  </si>
  <si>
    <t>Área de parafusos</t>
  </si>
  <si>
    <t>Am=</t>
  </si>
  <si>
    <t>área necessária</t>
  </si>
  <si>
    <t>Material</t>
  </si>
  <si>
    <t>σbolt frio</t>
  </si>
  <si>
    <t>σbolt quente</t>
  </si>
  <si>
    <t>frio</t>
  </si>
  <si>
    <t>quente</t>
  </si>
  <si>
    <t>mm2</t>
  </si>
  <si>
    <t>Ami=</t>
  </si>
  <si>
    <t>Parafusos</t>
  </si>
  <si>
    <t>nb=</t>
  </si>
  <si>
    <t>d=</t>
  </si>
  <si>
    <t>número de parafusos</t>
  </si>
  <si>
    <t>diâmetro</t>
  </si>
  <si>
    <t>ab</t>
  </si>
  <si>
    <t>área total</t>
  </si>
  <si>
    <t>Ab</t>
  </si>
  <si>
    <t>área da seção de um parafuso</t>
  </si>
  <si>
    <t>Carga nos estojos</t>
  </si>
  <si>
    <t>Carga = tensão x área</t>
  </si>
  <si>
    <t>Torque</t>
  </si>
  <si>
    <t>M=</t>
  </si>
  <si>
    <t>F=</t>
  </si>
  <si>
    <t>Nm</t>
  </si>
  <si>
    <t>Cálculo força de aperto - torque - em flange retangular - Marchiori</t>
  </si>
  <si>
    <t>Por Ademaro Marchiori - Petrobras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</si>
</sst>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 hidden="1"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37">
      <selection activeCell="G28" sqref="G28"/>
    </sheetView>
  </sheetViews>
  <sheetFormatPr defaultColWidth="9.140625" defaultRowHeight="12.75"/>
  <cols>
    <col min="2" max="2" width="40.57421875" style="0" customWidth="1"/>
    <col min="4" max="4" width="11.7109375" style="0" bestFit="1" customWidth="1"/>
    <col min="6" max="6" width="15.00390625" style="0" customWidth="1"/>
    <col min="7" max="7" width="27.7109375" style="0" customWidth="1"/>
    <col min="11" max="11" width="11.7109375" style="0" customWidth="1"/>
  </cols>
  <sheetData>
    <row r="2" ht="12.75">
      <c r="B2" t="s">
        <v>80</v>
      </c>
    </row>
    <row r="3" ht="12.75">
      <c r="B3" s="5" t="s">
        <v>79</v>
      </c>
    </row>
    <row r="6" spans="1:11" ht="12.75">
      <c r="A6" t="s">
        <v>0</v>
      </c>
      <c r="F6" t="s">
        <v>34</v>
      </c>
      <c r="K6" t="s">
        <v>57</v>
      </c>
    </row>
    <row r="7" spans="1:13" ht="12.75">
      <c r="A7" s="6" t="s">
        <v>7</v>
      </c>
      <c r="B7" s="6" t="s">
        <v>10</v>
      </c>
      <c r="C7">
        <v>1134</v>
      </c>
      <c r="D7" t="s">
        <v>9</v>
      </c>
      <c r="F7" s="6" t="s">
        <v>32</v>
      </c>
      <c r="G7" s="6" t="s">
        <v>33</v>
      </c>
      <c r="H7">
        <v>0.55</v>
      </c>
      <c r="I7" t="s">
        <v>46</v>
      </c>
      <c r="K7" s="6" t="s">
        <v>59</v>
      </c>
      <c r="L7">
        <v>10.3</v>
      </c>
      <c r="M7" t="s">
        <v>45</v>
      </c>
    </row>
    <row r="8" spans="1:13" ht="12.75">
      <c r="A8" s="6" t="s">
        <v>8</v>
      </c>
      <c r="B8" s="6" t="s">
        <v>11</v>
      </c>
      <c r="C8">
        <v>704</v>
      </c>
      <c r="D8" t="s">
        <v>9</v>
      </c>
      <c r="F8" s="6" t="s">
        <v>35</v>
      </c>
      <c r="G8" s="6" t="s">
        <v>36</v>
      </c>
      <c r="H8">
        <v>19</v>
      </c>
      <c r="I8" t="s">
        <v>9</v>
      </c>
      <c r="K8" s="6" t="s">
        <v>58</v>
      </c>
      <c r="L8">
        <v>129.6</v>
      </c>
      <c r="M8" t="s">
        <v>46</v>
      </c>
    </row>
    <row r="9" spans="1:9" ht="12.75">
      <c r="A9" s="6" t="s">
        <v>1</v>
      </c>
      <c r="B9" s="6" t="s">
        <v>13</v>
      </c>
      <c r="C9">
        <v>870</v>
      </c>
      <c r="D9" t="s">
        <v>9</v>
      </c>
      <c r="F9" t="s">
        <v>38</v>
      </c>
      <c r="G9" t="s">
        <v>39</v>
      </c>
      <c r="H9">
        <f>H8/2</f>
        <v>9.5</v>
      </c>
      <c r="I9" t="s">
        <v>9</v>
      </c>
    </row>
    <row r="10" spans="1:9" ht="12.75">
      <c r="A10" s="6" t="s">
        <v>2</v>
      </c>
      <c r="B10" s="6" t="s">
        <v>12</v>
      </c>
      <c r="C10">
        <v>500</v>
      </c>
      <c r="D10" t="s">
        <v>9</v>
      </c>
      <c r="F10" t="s">
        <v>37</v>
      </c>
      <c r="G10" t="s">
        <v>40</v>
      </c>
      <c r="H10" s="1">
        <f>0.5*POWER((H9/25.4),0.5)*25.4</f>
        <v>7.766917020285462</v>
      </c>
      <c r="I10" t="s">
        <v>9</v>
      </c>
    </row>
    <row r="11" spans="1:8" ht="12.75">
      <c r="A11" s="6" t="s">
        <v>5</v>
      </c>
      <c r="B11" s="6" t="s">
        <v>15</v>
      </c>
      <c r="C11">
        <v>1054</v>
      </c>
      <c r="D11" t="s">
        <v>9</v>
      </c>
      <c r="F11" s="6" t="s">
        <v>41</v>
      </c>
      <c r="G11" s="6" t="s">
        <v>42</v>
      </c>
      <c r="H11">
        <v>3.75</v>
      </c>
    </row>
    <row r="12" spans="1:9" ht="12.75">
      <c r="A12" s="6" t="s">
        <v>6</v>
      </c>
      <c r="B12" s="6" t="s">
        <v>14</v>
      </c>
      <c r="C12">
        <v>624</v>
      </c>
      <c r="D12" t="s">
        <v>9</v>
      </c>
      <c r="F12" s="6" t="s">
        <v>43</v>
      </c>
      <c r="G12" s="6" t="s">
        <v>44</v>
      </c>
      <c r="H12">
        <v>62</v>
      </c>
      <c r="I12" t="s">
        <v>46</v>
      </c>
    </row>
    <row r="13" spans="1:4" ht="12.75">
      <c r="A13" s="6" t="s">
        <v>3</v>
      </c>
      <c r="B13" s="6" t="s">
        <v>16</v>
      </c>
      <c r="C13">
        <v>972</v>
      </c>
      <c r="D13" t="s">
        <v>9</v>
      </c>
    </row>
    <row r="14" spans="1:4" ht="12.75">
      <c r="A14" s="6" t="s">
        <v>4</v>
      </c>
      <c r="B14" s="6" t="s">
        <v>17</v>
      </c>
      <c r="C14">
        <v>522</v>
      </c>
      <c r="D14" t="s">
        <v>9</v>
      </c>
    </row>
    <row r="16" ht="12.75">
      <c r="A16" t="s">
        <v>18</v>
      </c>
    </row>
    <row r="18" spans="1:4" ht="12.75">
      <c r="A18" t="s">
        <v>19</v>
      </c>
      <c r="B18" t="s">
        <v>23</v>
      </c>
      <c r="C18" s="1">
        <f>3.4-2.4*(C14/C13)</f>
        <v>2.1111111111111107</v>
      </c>
      <c r="D18" s="1">
        <f>IF(C18&gt;2.5,2.5,C18)</f>
        <v>2.1111111111111107</v>
      </c>
    </row>
    <row r="19" spans="1:5" ht="12.75">
      <c r="A19" t="s">
        <v>20</v>
      </c>
      <c r="B19" t="s">
        <v>24</v>
      </c>
      <c r="C19" s="2">
        <f>(4*D18*C9*C10/PI())</f>
        <v>1169258.3152484575</v>
      </c>
      <c r="D19" s="1">
        <f>POWER(C19,0.5)</f>
        <v>1081.3224843905066</v>
      </c>
      <c r="E19" t="s">
        <v>9</v>
      </c>
    </row>
    <row r="20" spans="1:5" ht="12.75">
      <c r="A20" t="s">
        <v>21</v>
      </c>
      <c r="B20" t="s">
        <v>25</v>
      </c>
      <c r="D20" s="1">
        <f>D19+((C7-C9)+(C8-C10))/2</f>
        <v>1315.3224843905066</v>
      </c>
      <c r="E20" t="s">
        <v>9</v>
      </c>
    </row>
    <row r="21" spans="1:5" ht="12.75">
      <c r="A21" t="s">
        <v>22</v>
      </c>
      <c r="B21" t="s">
        <v>26</v>
      </c>
      <c r="D21" s="1">
        <f>D19+((C11-C9)+(C12-C10))/2</f>
        <v>1235.3224843905066</v>
      </c>
      <c r="E21" t="s">
        <v>9</v>
      </c>
    </row>
    <row r="22" spans="1:5" ht="12.75">
      <c r="A22" t="s">
        <v>27</v>
      </c>
      <c r="B22" t="s">
        <v>28</v>
      </c>
      <c r="D22" s="1">
        <f>D19+((C13-C9)+(C14-C10))/2</f>
        <v>1143.3224843905066</v>
      </c>
      <c r="E22" t="s">
        <v>9</v>
      </c>
    </row>
    <row r="24" ht="12.75">
      <c r="A24" t="s">
        <v>29</v>
      </c>
    </row>
    <row r="25" spans="1:5" ht="12.75">
      <c r="A25" t="s">
        <v>30</v>
      </c>
      <c r="B25" t="s">
        <v>31</v>
      </c>
      <c r="D25" s="3">
        <f>0.785*D22*D22*H7</f>
        <v>564377.6864553362</v>
      </c>
      <c r="E25" t="s">
        <v>35</v>
      </c>
    </row>
    <row r="26" spans="1:5" ht="12.75">
      <c r="A26" t="s">
        <v>47</v>
      </c>
      <c r="B26" t="s">
        <v>53</v>
      </c>
      <c r="D26" s="3">
        <f>2*H10*PI()*D22*H11*H7</f>
        <v>115077.71640985568</v>
      </c>
      <c r="E26" t="s">
        <v>35</v>
      </c>
    </row>
    <row r="28" ht="12.75">
      <c r="A28" t="s">
        <v>49</v>
      </c>
    </row>
    <row r="29" spans="1:5" ht="12.75">
      <c r="A29" t="s">
        <v>50</v>
      </c>
      <c r="B29" t="s">
        <v>52</v>
      </c>
      <c r="D29" s="3">
        <f>D25+D26</f>
        <v>679455.4028651918</v>
      </c>
      <c r="E29" t="s">
        <v>35</v>
      </c>
    </row>
    <row r="31" spans="1:5" ht="12.75">
      <c r="A31" t="s">
        <v>51</v>
      </c>
      <c r="B31" t="s">
        <v>48</v>
      </c>
      <c r="D31" s="3">
        <f>PI()*H10*D22*H12</f>
        <v>1729652.9496754066</v>
      </c>
      <c r="E31" t="s">
        <v>35</v>
      </c>
    </row>
    <row r="33" ht="12.75">
      <c r="A33" t="s">
        <v>54</v>
      </c>
    </row>
    <row r="35" spans="1:5" ht="12.75">
      <c r="A35" t="s">
        <v>63</v>
      </c>
      <c r="B35" t="s">
        <v>56</v>
      </c>
      <c r="C35" t="s">
        <v>60</v>
      </c>
      <c r="D35" s="1">
        <f>D31/L8</f>
        <v>13346.087574655916</v>
      </c>
      <c r="E35" t="s">
        <v>62</v>
      </c>
    </row>
    <row r="36" spans="3:5" ht="12.75">
      <c r="C36" t="s">
        <v>61</v>
      </c>
      <c r="D36" s="1">
        <f>D29/L7</f>
        <v>65966.54396749435</v>
      </c>
      <c r="E36" t="s">
        <v>62</v>
      </c>
    </row>
    <row r="37" spans="3:5" ht="12.75">
      <c r="C37" t="s">
        <v>55</v>
      </c>
      <c r="D37" s="3">
        <f>MAX(D35,D36)</f>
        <v>65966.54396749435</v>
      </c>
      <c r="E37" t="s">
        <v>62</v>
      </c>
    </row>
    <row r="39" ht="12.75">
      <c r="A39" t="s">
        <v>64</v>
      </c>
    </row>
    <row r="40" spans="2:4" ht="12.75">
      <c r="B40" s="6" t="s">
        <v>67</v>
      </c>
      <c r="C40" t="s">
        <v>65</v>
      </c>
      <c r="D40">
        <v>40</v>
      </c>
    </row>
    <row r="41" spans="2:5" ht="12.75">
      <c r="B41" s="6" t="s">
        <v>68</v>
      </c>
      <c r="C41" t="s">
        <v>66</v>
      </c>
      <c r="D41">
        <v>27.92</v>
      </c>
      <c r="E41" t="s">
        <v>9</v>
      </c>
    </row>
    <row r="42" spans="2:5" ht="12.75">
      <c r="B42" s="6" t="s">
        <v>72</v>
      </c>
      <c r="C42" t="s">
        <v>69</v>
      </c>
      <c r="D42">
        <v>552.3</v>
      </c>
      <c r="E42" t="s">
        <v>62</v>
      </c>
    </row>
    <row r="43" spans="2:6" ht="12.75">
      <c r="B43" t="s">
        <v>70</v>
      </c>
      <c r="C43" t="s">
        <v>71</v>
      </c>
      <c r="D43">
        <f>D42*D40</f>
        <v>22092</v>
      </c>
      <c r="E43" t="s">
        <v>62</v>
      </c>
      <c r="F43" t="str">
        <f>IF(D43&lt;D37,"área insuficiente","área satisfatória")</f>
        <v>área insuficiente</v>
      </c>
    </row>
    <row r="45" ht="12.75">
      <c r="A45" t="s">
        <v>73</v>
      </c>
    </row>
    <row r="46" spans="2:5" ht="12.75">
      <c r="B46" t="s">
        <v>74</v>
      </c>
      <c r="C46" t="s">
        <v>77</v>
      </c>
      <c r="D46" s="3">
        <f>D42*L8</f>
        <v>71578.07999999999</v>
      </c>
      <c r="E46" t="s">
        <v>35</v>
      </c>
    </row>
    <row r="47" spans="2:5" ht="12.75">
      <c r="B47" t="s">
        <v>75</v>
      </c>
      <c r="C47" t="s">
        <v>76</v>
      </c>
      <c r="D47" s="4">
        <f>D46*0.2*D41/1000</f>
        <v>399.69199871999996</v>
      </c>
      <c r="E47" t="s">
        <v>78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Patty</cp:lastModifiedBy>
  <dcterms:created xsi:type="dcterms:W3CDTF">2012-08-16T16:18:57Z</dcterms:created>
  <dcterms:modified xsi:type="dcterms:W3CDTF">2015-12-07T13:45:40Z</dcterms:modified>
  <cp:category/>
  <cp:version/>
  <cp:contentType/>
  <cp:contentStatus/>
</cp:coreProperties>
</file>