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6"/>
  </bookViews>
  <sheets>
    <sheet name="Vento 90" sheetId="1" r:id="rId1"/>
    <sheet name="Vento 108" sheetId="2" r:id="rId2"/>
    <sheet name="Vento 115" sheetId="3" r:id="rId3"/>
    <sheet name="Vento 126" sheetId="4" r:id="rId4"/>
    <sheet name="Vento 144" sheetId="5" r:id="rId5"/>
    <sheet name="Vento 170" sheetId="6" r:id="rId6"/>
    <sheet name="Vento 200" sheetId="7" r:id="rId7"/>
    <sheet name="Plan1" sheetId="8" r:id="rId8"/>
  </sheets>
  <definedNames/>
  <calcPr fullCalcOnLoad="1"/>
</workbook>
</file>

<file path=xl/sharedStrings.xml><?xml version="1.0" encoding="utf-8"?>
<sst xmlns="http://schemas.openxmlformats.org/spreadsheetml/2006/main" count="415" uniqueCount="49">
  <si>
    <t>Vo =</t>
  </si>
  <si>
    <t>m / s</t>
  </si>
  <si>
    <t>S1 =</t>
  </si>
  <si>
    <t>Fator topográfico / local plano</t>
  </si>
  <si>
    <t>S2 =</t>
  </si>
  <si>
    <t>Fator de rugosidade / tabela I</t>
  </si>
  <si>
    <t>local área industrial / Categoria IV</t>
  </si>
  <si>
    <t>equipamento Classe B / entre 20 e 50 m de altura</t>
  </si>
  <si>
    <t>(entre 0 e 5 m)</t>
  </si>
  <si>
    <t>(entre 5 e 10 m)</t>
  </si>
  <si>
    <t>(entre 10 e 15 m)</t>
  </si>
  <si>
    <t>(entre 15 e 20 m)</t>
  </si>
  <si>
    <t>(entre 20 e 30 m)</t>
  </si>
  <si>
    <t>S3 =</t>
  </si>
  <si>
    <t>Fator estatístico</t>
  </si>
  <si>
    <t>(para plantas industriais)</t>
  </si>
  <si>
    <t>Vk =</t>
  </si>
  <si>
    <t>Velocidade característica do vento / corrigida = Vk = Vo * S1 * S2 * S3</t>
  </si>
  <si>
    <t>Vk5 =</t>
  </si>
  <si>
    <t>Vk10 =</t>
  </si>
  <si>
    <t>Vk15 =</t>
  </si>
  <si>
    <t>Vk20 =</t>
  </si>
  <si>
    <t>Vk30 =</t>
  </si>
  <si>
    <t>q =</t>
  </si>
  <si>
    <t>q5 =</t>
  </si>
  <si>
    <t>daN / m2</t>
  </si>
  <si>
    <t>q10 =</t>
  </si>
  <si>
    <t>q15 =</t>
  </si>
  <si>
    <t>q20 =</t>
  </si>
  <si>
    <t>q30 =</t>
  </si>
  <si>
    <t>Sendo 1 kgf =</t>
  </si>
  <si>
    <t>daN</t>
  </si>
  <si>
    <t>kgf / m2</t>
  </si>
  <si>
    <t>km / h</t>
  </si>
  <si>
    <t>Cálculo das Forças Estáticas Devidas ao Vento na Torre F-101</t>
  </si>
  <si>
    <t>Pressão Dinâmica do vento</t>
  </si>
  <si>
    <t>Conforme Figura 1 - Isopletas ABNT NBR 6123 / 1988</t>
  </si>
  <si>
    <t>velocidade básica do vento</t>
  </si>
  <si>
    <t>Cálculo das Forças Estáticas Devidas ao Vento no Reator R-98501</t>
  </si>
  <si>
    <t>(entre 30 e 40 m)</t>
  </si>
  <si>
    <t>Vk40 =</t>
  </si>
  <si>
    <t>q40 =</t>
  </si>
  <si>
    <t>(entre 40 e 50 m)</t>
  </si>
  <si>
    <t>(entre   0  e  5 m)</t>
  </si>
  <si>
    <t>(entre   5 e 10 m)</t>
  </si>
  <si>
    <t>Vk50 =</t>
  </si>
  <si>
    <t>q50 =</t>
  </si>
  <si>
    <t xml:space="preserve">Cálculo das Forças Estáticas Devidas ao Vento </t>
  </si>
  <si>
    <t>velocidade básica do vento conforme Figura 1 - Isopletas ABNT NBR 6123 / 1988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</si>
</sst>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0">
      <selection activeCell="C23" sqref="C23"/>
    </sheetView>
  </sheetViews>
  <sheetFormatPr defaultColWidth="9.140625" defaultRowHeight="12.75"/>
  <sheetData>
    <row r="2" spans="3:8" ht="12.75">
      <c r="C2" s="4" t="s">
        <v>34</v>
      </c>
      <c r="D2" s="4"/>
      <c r="E2" s="4"/>
      <c r="F2" s="4"/>
      <c r="G2" s="4"/>
      <c r="H2" s="4"/>
    </row>
    <row r="3" spans="3:8" ht="12.75">
      <c r="C3" s="4" t="s">
        <v>36</v>
      </c>
      <c r="D3" s="4"/>
      <c r="E3" s="4"/>
      <c r="F3" s="4"/>
      <c r="G3" s="4"/>
      <c r="H3" s="4"/>
    </row>
    <row r="4" spans="2:3" ht="12.75">
      <c r="B4" t="s">
        <v>0</v>
      </c>
      <c r="C4" t="s">
        <v>37</v>
      </c>
    </row>
    <row r="5" spans="2:9" ht="12.75">
      <c r="B5" s="7" t="s">
        <v>0</v>
      </c>
      <c r="C5">
        <f>25</f>
        <v>25</v>
      </c>
      <c r="D5" t="s">
        <v>1</v>
      </c>
      <c r="F5">
        <f>C5*0.001*3600</f>
        <v>90</v>
      </c>
      <c r="G5" t="s">
        <v>33</v>
      </c>
      <c r="I5" s="2"/>
    </row>
    <row r="7" spans="2:3" ht="12.75">
      <c r="B7" t="s">
        <v>2</v>
      </c>
      <c r="C7" t="s">
        <v>3</v>
      </c>
    </row>
    <row r="8" spans="2:3" ht="12.75">
      <c r="B8" s="7" t="s">
        <v>2</v>
      </c>
      <c r="C8">
        <f>1</f>
        <v>1</v>
      </c>
    </row>
    <row r="10" spans="2:3" ht="12.75">
      <c r="B10" t="s">
        <v>4</v>
      </c>
      <c r="C10" t="s">
        <v>5</v>
      </c>
    </row>
    <row r="11" ht="12.75">
      <c r="C11" t="s">
        <v>6</v>
      </c>
    </row>
    <row r="12" ht="12.75">
      <c r="C12" t="s">
        <v>7</v>
      </c>
    </row>
    <row r="13" spans="2:4" ht="12.75">
      <c r="B13" s="7" t="s">
        <v>4</v>
      </c>
      <c r="C13">
        <f>0.76</f>
        <v>0.76</v>
      </c>
      <c r="D13" t="s">
        <v>8</v>
      </c>
    </row>
    <row r="14" spans="3:4" ht="12.75">
      <c r="C14">
        <f>0.83</f>
        <v>0.83</v>
      </c>
      <c r="D14" t="s">
        <v>9</v>
      </c>
    </row>
    <row r="15" spans="3:4" ht="12.75">
      <c r="C15">
        <f>0.88</f>
        <v>0.88</v>
      </c>
      <c r="D15" t="s">
        <v>10</v>
      </c>
    </row>
    <row r="16" spans="3:4" ht="12.75">
      <c r="C16">
        <f>0.91</f>
        <v>0.91</v>
      </c>
      <c r="D16" t="s">
        <v>11</v>
      </c>
    </row>
    <row r="17" spans="3:4" ht="12.75">
      <c r="C17">
        <f>0.96</f>
        <v>0.96</v>
      </c>
      <c r="D17" t="s">
        <v>12</v>
      </c>
    </row>
    <row r="19" spans="2:3" ht="12.75">
      <c r="B19" t="s">
        <v>13</v>
      </c>
      <c r="C19" t="s">
        <v>14</v>
      </c>
    </row>
    <row r="20" spans="2:4" ht="12.75">
      <c r="B20" s="7" t="s">
        <v>13</v>
      </c>
      <c r="C20">
        <f>1</f>
        <v>1</v>
      </c>
      <c r="D20" t="s">
        <v>15</v>
      </c>
    </row>
    <row r="22" spans="2:3" ht="12.75">
      <c r="B22" t="s">
        <v>16</v>
      </c>
      <c r="C22" t="s">
        <v>17</v>
      </c>
    </row>
    <row r="23" spans="2:4" ht="12.75">
      <c r="B23" t="s">
        <v>18</v>
      </c>
      <c r="C23">
        <f>C5*C8*C13*C20</f>
        <v>19</v>
      </c>
      <c r="D23" t="s">
        <v>1</v>
      </c>
    </row>
    <row r="24" spans="2:4" ht="12.75">
      <c r="B24" t="s">
        <v>19</v>
      </c>
      <c r="C24">
        <f>C5*C8*C14*C20</f>
        <v>20.75</v>
      </c>
      <c r="D24" t="s">
        <v>1</v>
      </c>
    </row>
    <row r="25" spans="2:4" ht="12.75">
      <c r="B25" t="s">
        <v>20</v>
      </c>
      <c r="C25">
        <f>C5*C8*C15*C20</f>
        <v>22</v>
      </c>
      <c r="D25" t="s">
        <v>1</v>
      </c>
    </row>
    <row r="26" spans="2:4" ht="12.75">
      <c r="B26" t="s">
        <v>21</v>
      </c>
      <c r="C26">
        <f>C5*C8*C16*C20</f>
        <v>22.75</v>
      </c>
      <c r="D26" t="s">
        <v>1</v>
      </c>
    </row>
    <row r="27" spans="2:4" ht="12.75">
      <c r="B27" t="s">
        <v>22</v>
      </c>
      <c r="C27">
        <f>C5*C8*C17*C20</f>
        <v>24</v>
      </c>
      <c r="D27" t="s">
        <v>1</v>
      </c>
    </row>
    <row r="29" spans="2:9" ht="12.75">
      <c r="B29" t="s">
        <v>23</v>
      </c>
      <c r="C29" t="s">
        <v>35</v>
      </c>
      <c r="F29" t="s">
        <v>30</v>
      </c>
      <c r="H29">
        <f>0.980665</f>
        <v>0.980665</v>
      </c>
      <c r="I29" t="s">
        <v>31</v>
      </c>
    </row>
    <row r="30" spans="2:7" ht="12.75">
      <c r="B30" t="s">
        <v>24</v>
      </c>
      <c r="C30" s="1">
        <f>C23^2/16.3</f>
        <v>22.14723926380368</v>
      </c>
      <c r="D30" t="s">
        <v>25</v>
      </c>
      <c r="F30" s="1">
        <f>C30/H29</f>
        <v>22.583898950001966</v>
      </c>
      <c r="G30" t="s">
        <v>32</v>
      </c>
    </row>
    <row r="31" spans="2:7" ht="12.75">
      <c r="B31" t="s">
        <v>26</v>
      </c>
      <c r="C31" s="1">
        <f>C24^2/16.3</f>
        <v>26.414877300613497</v>
      </c>
      <c r="D31" t="s">
        <v>25</v>
      </c>
      <c r="F31" s="1">
        <f>C31/H29</f>
        <v>26.935678647258236</v>
      </c>
      <c r="G31" t="s">
        <v>32</v>
      </c>
    </row>
    <row r="32" spans="2:7" ht="12.75">
      <c r="B32" t="s">
        <v>27</v>
      </c>
      <c r="C32" s="1">
        <f>C25^2/16.3</f>
        <v>29.69325153374233</v>
      </c>
      <c r="D32" t="s">
        <v>25</v>
      </c>
      <c r="F32" s="1">
        <f>C32/H29</f>
        <v>30.27869000498879</v>
      </c>
      <c r="G32" t="s">
        <v>32</v>
      </c>
    </row>
    <row r="33" spans="2:7" ht="12.75">
      <c r="B33" t="s">
        <v>28</v>
      </c>
      <c r="C33" s="1">
        <f>C26^2/16.3</f>
        <v>31.75230061349693</v>
      </c>
      <c r="D33" t="s">
        <v>25</v>
      </c>
      <c r="F33" s="1">
        <f>C33/H29</f>
        <v>32.37833573493184</v>
      </c>
      <c r="G33" t="s">
        <v>32</v>
      </c>
    </row>
    <row r="34" spans="2:7" ht="12.75">
      <c r="B34" t="s">
        <v>29</v>
      </c>
      <c r="C34" s="1">
        <f>C27^2/16.3</f>
        <v>35.33742331288343</v>
      </c>
      <c r="D34" t="s">
        <v>25</v>
      </c>
      <c r="F34" s="1">
        <f>C34/H29</f>
        <v>36.03414347701145</v>
      </c>
      <c r="G34" t="s">
        <v>32</v>
      </c>
    </row>
  </sheetData>
  <sheetProtection/>
  <mergeCells count="2">
    <mergeCell ref="C2:H2"/>
    <mergeCell ref="C3:H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0">
      <selection activeCell="B22" sqref="B22"/>
    </sheetView>
  </sheetViews>
  <sheetFormatPr defaultColWidth="9.140625" defaultRowHeight="12.75"/>
  <cols>
    <col min="8" max="8" width="10.8515625" style="0" customWidth="1"/>
  </cols>
  <sheetData>
    <row r="2" spans="3:8" ht="12.75">
      <c r="C2" s="5" t="s">
        <v>34</v>
      </c>
      <c r="D2" s="5"/>
      <c r="E2" s="5"/>
      <c r="F2" s="5"/>
      <c r="G2" s="5"/>
      <c r="H2" s="5"/>
    </row>
    <row r="3" spans="3:8" ht="12.75">
      <c r="C3" s="4" t="s">
        <v>36</v>
      </c>
      <c r="D3" s="4"/>
      <c r="E3" s="4"/>
      <c r="F3" s="4"/>
      <c r="G3" s="4"/>
      <c r="H3" s="4"/>
    </row>
    <row r="4" spans="2:3" ht="12.75">
      <c r="B4" t="s">
        <v>0</v>
      </c>
      <c r="C4" t="s">
        <v>37</v>
      </c>
    </row>
    <row r="5" spans="2:9" ht="12.75">
      <c r="B5" s="7" t="s">
        <v>0</v>
      </c>
      <c r="C5">
        <f>30</f>
        <v>30</v>
      </c>
      <c r="D5" t="s">
        <v>1</v>
      </c>
      <c r="F5">
        <f>C5*0.001*3600</f>
        <v>108</v>
      </c>
      <c r="G5" t="s">
        <v>33</v>
      </c>
      <c r="I5" s="2"/>
    </row>
    <row r="7" spans="2:3" ht="12.75">
      <c r="B7" t="s">
        <v>2</v>
      </c>
      <c r="C7" t="s">
        <v>3</v>
      </c>
    </row>
    <row r="8" spans="2:3" ht="12.75">
      <c r="B8" s="7" t="s">
        <v>2</v>
      </c>
      <c r="C8">
        <f>1</f>
        <v>1</v>
      </c>
    </row>
    <row r="10" spans="2:3" ht="12.75">
      <c r="B10" t="s">
        <v>4</v>
      </c>
      <c r="C10" t="s">
        <v>5</v>
      </c>
    </row>
    <row r="11" ht="12.75">
      <c r="C11" t="s">
        <v>6</v>
      </c>
    </row>
    <row r="12" ht="12.75">
      <c r="C12" t="s">
        <v>7</v>
      </c>
    </row>
    <row r="13" spans="2:4" ht="12.75">
      <c r="B13" s="7" t="s">
        <v>4</v>
      </c>
      <c r="C13">
        <f>0.76</f>
        <v>0.76</v>
      </c>
      <c r="D13" t="s">
        <v>43</v>
      </c>
    </row>
    <row r="14" spans="3:4" ht="12.75">
      <c r="C14">
        <f>0.83</f>
        <v>0.83</v>
      </c>
      <c r="D14" t="s">
        <v>44</v>
      </c>
    </row>
    <row r="15" spans="3:4" ht="12.75">
      <c r="C15">
        <f>0.88</f>
        <v>0.88</v>
      </c>
      <c r="D15" t="s">
        <v>10</v>
      </c>
    </row>
    <row r="16" spans="3:4" ht="12.75">
      <c r="C16">
        <f>0.91</f>
        <v>0.91</v>
      </c>
      <c r="D16" t="s">
        <v>11</v>
      </c>
    </row>
    <row r="17" spans="3:4" ht="12.75">
      <c r="C17">
        <f>0.96</f>
        <v>0.96</v>
      </c>
      <c r="D17" t="s">
        <v>12</v>
      </c>
    </row>
    <row r="18" spans="3:4" ht="12.75">
      <c r="C18">
        <v>0.99</v>
      </c>
      <c r="D18" t="s">
        <v>39</v>
      </c>
    </row>
    <row r="19" spans="3:4" ht="12.75">
      <c r="C19">
        <v>1.02</v>
      </c>
      <c r="D19" t="s">
        <v>42</v>
      </c>
    </row>
    <row r="21" spans="2:3" ht="12.75">
      <c r="B21" t="s">
        <v>13</v>
      </c>
      <c r="C21" t="s">
        <v>14</v>
      </c>
    </row>
    <row r="22" spans="2:4" ht="12.75">
      <c r="B22" s="7" t="s">
        <v>13</v>
      </c>
      <c r="C22">
        <f>1</f>
        <v>1</v>
      </c>
      <c r="D22" t="s">
        <v>15</v>
      </c>
    </row>
    <row r="24" spans="2:3" ht="12.75">
      <c r="B24" t="s">
        <v>16</v>
      </c>
      <c r="C24" t="s">
        <v>17</v>
      </c>
    </row>
    <row r="25" spans="2:4" ht="12.75">
      <c r="B25" t="s">
        <v>18</v>
      </c>
      <c r="C25">
        <f>C5*C8*C13*C22</f>
        <v>22.8</v>
      </c>
      <c r="D25" t="s">
        <v>1</v>
      </c>
    </row>
    <row r="26" spans="2:4" ht="12.75">
      <c r="B26" t="s">
        <v>19</v>
      </c>
      <c r="C26">
        <f>C5*C8*C14*C22</f>
        <v>24.9</v>
      </c>
      <c r="D26" t="s">
        <v>1</v>
      </c>
    </row>
    <row r="27" spans="2:4" ht="12.75">
      <c r="B27" t="s">
        <v>20</v>
      </c>
      <c r="C27">
        <f>C5*C8*C15*C22</f>
        <v>26.4</v>
      </c>
      <c r="D27" t="s">
        <v>1</v>
      </c>
    </row>
    <row r="28" spans="2:4" ht="12.75">
      <c r="B28" t="s">
        <v>21</v>
      </c>
      <c r="C28">
        <f>C5*C8*C16*C22</f>
        <v>27.3</v>
      </c>
      <c r="D28" t="s">
        <v>1</v>
      </c>
    </row>
    <row r="29" spans="2:4" ht="12.75">
      <c r="B29" t="s">
        <v>22</v>
      </c>
      <c r="C29">
        <f>C5*C8*C17*C22</f>
        <v>28.799999999999997</v>
      </c>
      <c r="D29" t="s">
        <v>1</v>
      </c>
    </row>
    <row r="30" spans="2:4" ht="12.75">
      <c r="B30" t="s">
        <v>40</v>
      </c>
      <c r="C30">
        <f>C5*C8*C18*C22</f>
        <v>29.7</v>
      </c>
      <c r="D30" t="s">
        <v>1</v>
      </c>
    </row>
    <row r="31" spans="2:4" ht="12.75">
      <c r="B31" t="s">
        <v>45</v>
      </c>
      <c r="C31">
        <f>C5*C8*C19*C22</f>
        <v>30.6</v>
      </c>
      <c r="D31" t="s">
        <v>1</v>
      </c>
    </row>
    <row r="33" spans="2:9" ht="12.75">
      <c r="B33" t="s">
        <v>23</v>
      </c>
      <c r="C33" t="s">
        <v>35</v>
      </c>
      <c r="F33" t="s">
        <v>30</v>
      </c>
      <c r="H33">
        <f>0.980665</f>
        <v>0.980665</v>
      </c>
      <c r="I33" t="s">
        <v>31</v>
      </c>
    </row>
    <row r="34" spans="2:7" ht="12.75">
      <c r="B34" t="s">
        <v>24</v>
      </c>
      <c r="C34" s="1">
        <f aca="true" t="shared" si="0" ref="C34:C40">C25^2/16.3</f>
        <v>31.8920245398773</v>
      </c>
      <c r="D34" t="s">
        <v>25</v>
      </c>
      <c r="F34" s="1">
        <f>C34/H33</f>
        <v>32.520814488002834</v>
      </c>
      <c r="G34" t="s">
        <v>32</v>
      </c>
    </row>
    <row r="35" spans="2:7" ht="12.75">
      <c r="B35" t="s">
        <v>26</v>
      </c>
      <c r="C35" s="1">
        <f t="shared" si="0"/>
        <v>38.037423312883426</v>
      </c>
      <c r="D35" t="s">
        <v>25</v>
      </c>
      <c r="F35" s="1">
        <f>C35/H33</f>
        <v>38.78737725205185</v>
      </c>
      <c r="G35" t="s">
        <v>32</v>
      </c>
    </row>
    <row r="36" spans="2:7" ht="12.75">
      <c r="B36" t="s">
        <v>27</v>
      </c>
      <c r="C36" s="1">
        <f t="shared" si="0"/>
        <v>42.75828220858895</v>
      </c>
      <c r="D36" t="s">
        <v>25</v>
      </c>
      <c r="F36" s="1">
        <f>C36/H33</f>
        <v>43.601313607183855</v>
      </c>
      <c r="G36" t="s">
        <v>32</v>
      </c>
    </row>
    <row r="37" spans="2:7" ht="12.75">
      <c r="B37" t="s">
        <v>28</v>
      </c>
      <c r="C37" s="1">
        <f t="shared" si="0"/>
        <v>45.72331288343558</v>
      </c>
      <c r="D37" t="s">
        <v>25</v>
      </c>
      <c r="F37" s="1">
        <f>C37/H33</f>
        <v>46.62480345830185</v>
      </c>
      <c r="G37" t="s">
        <v>32</v>
      </c>
    </row>
    <row r="38" spans="2:7" ht="12.75">
      <c r="B38" t="s">
        <v>29</v>
      </c>
      <c r="C38" s="1">
        <f t="shared" si="0"/>
        <v>50.88588957055214</v>
      </c>
      <c r="D38" t="s">
        <v>25</v>
      </c>
      <c r="F38" s="1">
        <f>C38/H33</f>
        <v>51.88916660689648</v>
      </c>
      <c r="G38" t="s">
        <v>32</v>
      </c>
    </row>
    <row r="39" spans="2:7" ht="12.75">
      <c r="B39" t="s">
        <v>41</v>
      </c>
      <c r="C39" s="1">
        <f t="shared" si="0"/>
        <v>54.11595092024539</v>
      </c>
      <c r="D39" t="s">
        <v>25</v>
      </c>
      <c r="F39" s="1">
        <f>C39/H33</f>
        <v>55.18291253409206</v>
      </c>
      <c r="G39" t="s">
        <v>32</v>
      </c>
    </row>
    <row r="40" spans="2:7" ht="12.75">
      <c r="B40" t="s">
        <v>46</v>
      </c>
      <c r="C40" s="1">
        <f t="shared" si="0"/>
        <v>57.44539877300614</v>
      </c>
      <c r="D40" t="s">
        <v>25</v>
      </c>
      <c r="F40" s="1">
        <f>C40/H33</f>
        <v>58.57800448981675</v>
      </c>
      <c r="G40" t="s">
        <v>32</v>
      </c>
    </row>
  </sheetData>
  <sheetProtection/>
  <mergeCells count="2">
    <mergeCell ref="C2:H2"/>
    <mergeCell ref="C3:H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0">
      <selection activeCell="B20" sqref="B20"/>
    </sheetView>
  </sheetViews>
  <sheetFormatPr defaultColWidth="9.140625" defaultRowHeight="12.75"/>
  <sheetData>
    <row r="2" spans="3:8" ht="12.75">
      <c r="C2" s="4" t="s">
        <v>34</v>
      </c>
      <c r="D2" s="4"/>
      <c r="E2" s="4"/>
      <c r="F2" s="4"/>
      <c r="G2" s="4"/>
      <c r="H2" s="4"/>
    </row>
    <row r="3" spans="3:8" ht="12.75">
      <c r="C3" s="4" t="s">
        <v>36</v>
      </c>
      <c r="D3" s="4"/>
      <c r="E3" s="4"/>
      <c r="F3" s="4"/>
      <c r="G3" s="4"/>
      <c r="H3" s="4"/>
    </row>
    <row r="4" spans="2:3" ht="12.75">
      <c r="B4" t="s">
        <v>0</v>
      </c>
      <c r="C4" t="s">
        <v>37</v>
      </c>
    </row>
    <row r="5" spans="2:9" ht="12.75">
      <c r="B5" s="7" t="s">
        <v>0</v>
      </c>
      <c r="C5">
        <f>32</f>
        <v>32</v>
      </c>
      <c r="D5" t="s">
        <v>1</v>
      </c>
      <c r="F5">
        <f>C5*0.001*3600</f>
        <v>115.2</v>
      </c>
      <c r="G5" t="s">
        <v>33</v>
      </c>
      <c r="I5" s="2"/>
    </row>
    <row r="7" spans="2:3" ht="12.75">
      <c r="B7" t="s">
        <v>2</v>
      </c>
      <c r="C7" t="s">
        <v>3</v>
      </c>
    </row>
    <row r="8" spans="2:3" ht="12.75">
      <c r="B8" s="7" t="s">
        <v>2</v>
      </c>
      <c r="C8">
        <f>1</f>
        <v>1</v>
      </c>
    </row>
    <row r="10" spans="2:3" ht="12.75">
      <c r="B10" t="s">
        <v>4</v>
      </c>
      <c r="C10" t="s">
        <v>5</v>
      </c>
    </row>
    <row r="11" ht="12.75">
      <c r="C11" t="s">
        <v>6</v>
      </c>
    </row>
    <row r="12" ht="12.75">
      <c r="C12" t="s">
        <v>7</v>
      </c>
    </row>
    <row r="13" spans="2:4" ht="12.75">
      <c r="B13" s="7" t="s">
        <v>4</v>
      </c>
      <c r="C13">
        <f>0.76</f>
        <v>0.76</v>
      </c>
      <c r="D13" t="s">
        <v>8</v>
      </c>
    </row>
    <row r="14" spans="3:4" ht="12.75">
      <c r="C14">
        <f>0.83</f>
        <v>0.83</v>
      </c>
      <c r="D14" t="s">
        <v>9</v>
      </c>
    </row>
    <row r="15" spans="3:4" ht="12.75">
      <c r="C15">
        <f>0.88</f>
        <v>0.88</v>
      </c>
      <c r="D15" t="s">
        <v>10</v>
      </c>
    </row>
    <row r="16" spans="3:4" ht="12.75">
      <c r="C16">
        <f>0.91</f>
        <v>0.91</v>
      </c>
      <c r="D16" t="s">
        <v>11</v>
      </c>
    </row>
    <row r="17" spans="3:4" ht="12.75">
      <c r="C17">
        <f>0.96</f>
        <v>0.96</v>
      </c>
      <c r="D17" t="s">
        <v>12</v>
      </c>
    </row>
    <row r="19" spans="2:3" ht="12.75">
      <c r="B19" t="s">
        <v>13</v>
      </c>
      <c r="C19" t="s">
        <v>14</v>
      </c>
    </row>
    <row r="20" spans="2:4" ht="12.75">
      <c r="B20" s="7" t="s">
        <v>13</v>
      </c>
      <c r="C20">
        <f>1</f>
        <v>1</v>
      </c>
      <c r="D20" t="s">
        <v>15</v>
      </c>
    </row>
    <row r="22" spans="2:3" ht="12.75">
      <c r="B22" t="s">
        <v>16</v>
      </c>
      <c r="C22" t="s">
        <v>17</v>
      </c>
    </row>
    <row r="23" spans="2:4" ht="12.75">
      <c r="B23" t="s">
        <v>18</v>
      </c>
      <c r="C23">
        <f>C5*C8*C13*C20</f>
        <v>24.32</v>
      </c>
      <c r="D23" t="s">
        <v>1</v>
      </c>
    </row>
    <row r="24" spans="2:4" ht="12.75">
      <c r="B24" t="s">
        <v>19</v>
      </c>
      <c r="C24">
        <f>C5*C8*C14*C20</f>
        <v>26.56</v>
      </c>
      <c r="D24" t="s">
        <v>1</v>
      </c>
    </row>
    <row r="25" spans="2:4" ht="12.75">
      <c r="B25" t="s">
        <v>20</v>
      </c>
      <c r="C25">
        <f>C5*C8*C15*C20</f>
        <v>28.16</v>
      </c>
      <c r="D25" t="s">
        <v>1</v>
      </c>
    </row>
    <row r="26" spans="2:4" ht="12.75">
      <c r="B26" t="s">
        <v>21</v>
      </c>
      <c r="C26">
        <f>C5*C8*C16*C20</f>
        <v>29.12</v>
      </c>
      <c r="D26" t="s">
        <v>1</v>
      </c>
    </row>
    <row r="27" spans="2:4" ht="12.75">
      <c r="B27" t="s">
        <v>22</v>
      </c>
      <c r="C27">
        <f>C5*C8*C17*C20</f>
        <v>30.72</v>
      </c>
      <c r="D27" t="s">
        <v>1</v>
      </c>
    </row>
    <row r="29" spans="2:9" ht="12.75">
      <c r="B29" t="s">
        <v>23</v>
      </c>
      <c r="C29" t="s">
        <v>35</v>
      </c>
      <c r="F29" t="s">
        <v>30</v>
      </c>
      <c r="H29">
        <f>0.980665</f>
        <v>0.980665</v>
      </c>
      <c r="I29" t="s">
        <v>31</v>
      </c>
    </row>
    <row r="30" spans="2:7" ht="12.75">
      <c r="B30" t="s">
        <v>24</v>
      </c>
      <c r="C30" s="1">
        <f>C23^2/16.3</f>
        <v>36.28603680981595</v>
      </c>
      <c r="D30" t="s">
        <v>25</v>
      </c>
      <c r="F30" s="1">
        <f>C30/H29</f>
        <v>37.001460039683224</v>
      </c>
      <c r="G30" t="s">
        <v>32</v>
      </c>
    </row>
    <row r="31" spans="2:7" ht="12.75">
      <c r="B31" t="s">
        <v>26</v>
      </c>
      <c r="C31" s="1">
        <f>C24^2/16.3</f>
        <v>43.27813496932515</v>
      </c>
      <c r="D31" t="s">
        <v>25</v>
      </c>
      <c r="F31" s="1">
        <f>C31/H29</f>
        <v>44.13141589566789</v>
      </c>
      <c r="G31" t="s">
        <v>32</v>
      </c>
    </row>
    <row r="32" spans="2:7" ht="12.75">
      <c r="B32" t="s">
        <v>27</v>
      </c>
      <c r="C32" s="1">
        <f>C25^2/16.3</f>
        <v>48.649423312883435</v>
      </c>
      <c r="D32" t="s">
        <v>25</v>
      </c>
      <c r="F32" s="1">
        <f>C32/H29</f>
        <v>49.608605704173634</v>
      </c>
      <c r="G32" t="s">
        <v>32</v>
      </c>
    </row>
    <row r="33" spans="2:7" ht="12.75">
      <c r="B33" t="s">
        <v>28</v>
      </c>
      <c r="C33" s="1">
        <f>C26^2/16.3</f>
        <v>52.022969325153376</v>
      </c>
      <c r="D33" t="s">
        <v>25</v>
      </c>
      <c r="F33" s="1">
        <f>C33/H29</f>
        <v>53.04866526811233</v>
      </c>
      <c r="G33" t="s">
        <v>32</v>
      </c>
    </row>
    <row r="34" spans="2:7" ht="12.75">
      <c r="B34" t="s">
        <v>29</v>
      </c>
      <c r="C34" s="1">
        <f>C27^2/16.3</f>
        <v>57.89683435582822</v>
      </c>
      <c r="D34" t="s">
        <v>25</v>
      </c>
      <c r="F34" s="1">
        <f>C34/H29</f>
        <v>59.03834067273556</v>
      </c>
      <c r="G34" t="s">
        <v>32</v>
      </c>
    </row>
  </sheetData>
  <sheetProtection/>
  <mergeCells count="2">
    <mergeCell ref="C2:H2"/>
    <mergeCell ref="C3:H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0">
      <selection activeCell="B20" sqref="B20"/>
    </sheetView>
  </sheetViews>
  <sheetFormatPr defaultColWidth="9.140625" defaultRowHeight="12.75"/>
  <sheetData>
    <row r="2" spans="3:8" ht="12.75">
      <c r="C2" s="4" t="s">
        <v>34</v>
      </c>
      <c r="D2" s="4"/>
      <c r="E2" s="4"/>
      <c r="F2" s="4"/>
      <c r="G2" s="4"/>
      <c r="H2" s="4"/>
    </row>
    <row r="3" spans="3:8" ht="12.75">
      <c r="C3" s="4" t="s">
        <v>36</v>
      </c>
      <c r="D3" s="4"/>
      <c r="E3" s="4"/>
      <c r="F3" s="4"/>
      <c r="G3" s="4"/>
      <c r="H3" s="4"/>
    </row>
    <row r="4" spans="2:3" ht="12.75">
      <c r="B4" t="s">
        <v>0</v>
      </c>
      <c r="C4" t="s">
        <v>37</v>
      </c>
    </row>
    <row r="5" spans="2:9" ht="12.75">
      <c r="B5" s="7" t="s">
        <v>0</v>
      </c>
      <c r="C5">
        <f>35</f>
        <v>35</v>
      </c>
      <c r="D5" t="s">
        <v>1</v>
      </c>
      <c r="F5">
        <f>C5*0.001*3600</f>
        <v>126.00000000000001</v>
      </c>
      <c r="G5" t="s">
        <v>33</v>
      </c>
      <c r="I5" s="2"/>
    </row>
    <row r="7" spans="2:3" ht="12.75">
      <c r="B7" t="s">
        <v>2</v>
      </c>
      <c r="C7" t="s">
        <v>3</v>
      </c>
    </row>
    <row r="8" spans="2:3" ht="12.75">
      <c r="B8" s="7" t="s">
        <v>2</v>
      </c>
      <c r="C8">
        <f>1</f>
        <v>1</v>
      </c>
    </row>
    <row r="10" spans="2:3" ht="12.75">
      <c r="B10" t="s">
        <v>4</v>
      </c>
      <c r="C10" t="s">
        <v>5</v>
      </c>
    </row>
    <row r="11" ht="12.75">
      <c r="C11" t="s">
        <v>6</v>
      </c>
    </row>
    <row r="12" ht="12.75">
      <c r="C12" t="s">
        <v>7</v>
      </c>
    </row>
    <row r="13" spans="2:4" ht="12.75">
      <c r="B13" s="7" t="s">
        <v>4</v>
      </c>
      <c r="C13">
        <f>0.76</f>
        <v>0.76</v>
      </c>
      <c r="D13" t="s">
        <v>8</v>
      </c>
    </row>
    <row r="14" spans="3:4" ht="12.75">
      <c r="C14">
        <f>0.83</f>
        <v>0.83</v>
      </c>
      <c r="D14" t="s">
        <v>9</v>
      </c>
    </row>
    <row r="15" spans="3:4" ht="12.75">
      <c r="C15">
        <f>0.88</f>
        <v>0.88</v>
      </c>
      <c r="D15" t="s">
        <v>10</v>
      </c>
    </row>
    <row r="16" spans="3:4" ht="12.75">
      <c r="C16">
        <f>0.91</f>
        <v>0.91</v>
      </c>
      <c r="D16" t="s">
        <v>11</v>
      </c>
    </row>
    <row r="17" spans="3:4" ht="12.75">
      <c r="C17">
        <f>0.96</f>
        <v>0.96</v>
      </c>
      <c r="D17" t="s">
        <v>12</v>
      </c>
    </row>
    <row r="19" spans="2:3" ht="12.75">
      <c r="B19" t="s">
        <v>13</v>
      </c>
      <c r="C19" t="s">
        <v>14</v>
      </c>
    </row>
    <row r="20" spans="2:4" ht="12.75">
      <c r="B20" s="7" t="s">
        <v>13</v>
      </c>
      <c r="C20">
        <f>1</f>
        <v>1</v>
      </c>
      <c r="D20" t="s">
        <v>15</v>
      </c>
    </row>
    <row r="22" spans="2:3" ht="12.75">
      <c r="B22" t="s">
        <v>16</v>
      </c>
      <c r="C22" t="s">
        <v>17</v>
      </c>
    </row>
    <row r="23" spans="2:4" ht="12.75">
      <c r="B23" t="s">
        <v>18</v>
      </c>
      <c r="C23">
        <f>C5*C8*C13*C20</f>
        <v>26.6</v>
      </c>
      <c r="D23" t="s">
        <v>1</v>
      </c>
    </row>
    <row r="24" spans="2:4" ht="12.75">
      <c r="B24" t="s">
        <v>19</v>
      </c>
      <c r="C24">
        <f>C5*C8*C14*C20</f>
        <v>29.049999999999997</v>
      </c>
      <c r="D24" t="s">
        <v>1</v>
      </c>
    </row>
    <row r="25" spans="2:4" ht="12.75">
      <c r="B25" t="s">
        <v>20</v>
      </c>
      <c r="C25">
        <f>C5*C8*C15*C20</f>
        <v>30.8</v>
      </c>
      <c r="D25" t="s">
        <v>1</v>
      </c>
    </row>
    <row r="26" spans="2:4" ht="12.75">
      <c r="B26" t="s">
        <v>21</v>
      </c>
      <c r="C26">
        <f>C5*C8*C16*C20</f>
        <v>31.85</v>
      </c>
      <c r="D26" t="s">
        <v>1</v>
      </c>
    </row>
    <row r="27" spans="2:4" ht="12.75">
      <c r="B27" t="s">
        <v>22</v>
      </c>
      <c r="C27">
        <f>C5*C8*C17*C20</f>
        <v>33.6</v>
      </c>
      <c r="D27" t="s">
        <v>1</v>
      </c>
    </row>
    <row r="29" spans="2:9" ht="12.75">
      <c r="B29" t="s">
        <v>23</v>
      </c>
      <c r="C29" t="s">
        <v>35</v>
      </c>
      <c r="F29" t="s">
        <v>30</v>
      </c>
      <c r="H29">
        <f>0.980665</f>
        <v>0.980665</v>
      </c>
      <c r="I29" t="s">
        <v>31</v>
      </c>
    </row>
    <row r="30" spans="2:7" ht="12.75">
      <c r="B30" t="s">
        <v>24</v>
      </c>
      <c r="C30" s="1">
        <f>C23^2/16.3</f>
        <v>43.408588957055215</v>
      </c>
      <c r="D30" t="s">
        <v>25</v>
      </c>
      <c r="F30" s="1">
        <f>C30/H29</f>
        <v>44.26444194200386</v>
      </c>
      <c r="G30" t="s">
        <v>32</v>
      </c>
    </row>
    <row r="31" spans="2:7" ht="12.75">
      <c r="B31" t="s">
        <v>26</v>
      </c>
      <c r="C31" s="1">
        <f>C24^2/16.3</f>
        <v>51.773159509202436</v>
      </c>
      <c r="D31" t="s">
        <v>25</v>
      </c>
      <c r="F31" s="1">
        <f>C31/H29</f>
        <v>52.793930148626124</v>
      </c>
      <c r="G31" t="s">
        <v>32</v>
      </c>
    </row>
    <row r="32" spans="2:7" ht="12.75">
      <c r="B32" t="s">
        <v>27</v>
      </c>
      <c r="C32" s="1">
        <f>C25^2/16.3</f>
        <v>58.19877300613497</v>
      </c>
      <c r="D32" t="s">
        <v>25</v>
      </c>
      <c r="F32" s="1">
        <f>C32/H29</f>
        <v>59.346232409778025</v>
      </c>
      <c r="G32" t="s">
        <v>32</v>
      </c>
    </row>
    <row r="33" spans="2:7" ht="12.75">
      <c r="B33" t="s">
        <v>28</v>
      </c>
      <c r="C33" s="1">
        <f>C26^2/16.3</f>
        <v>62.23450920245399</v>
      </c>
      <c r="D33" t="s">
        <v>25</v>
      </c>
      <c r="F33" s="1">
        <f>C33/H29</f>
        <v>63.46153804046641</v>
      </c>
      <c r="G33" t="s">
        <v>32</v>
      </c>
    </row>
    <row r="34" spans="2:7" ht="12.75">
      <c r="B34" t="s">
        <v>29</v>
      </c>
      <c r="C34" s="1">
        <f>C27^2/16.3</f>
        <v>69.26134969325153</v>
      </c>
      <c r="D34" t="s">
        <v>25</v>
      </c>
      <c r="F34" s="1">
        <f>C34/H29</f>
        <v>70.62692121494244</v>
      </c>
      <c r="G34" t="s">
        <v>32</v>
      </c>
    </row>
  </sheetData>
  <sheetProtection/>
  <mergeCells count="2">
    <mergeCell ref="C2:H2"/>
    <mergeCell ref="C3:H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4">
      <selection activeCell="J28" sqref="J28"/>
    </sheetView>
  </sheetViews>
  <sheetFormatPr defaultColWidth="9.140625" defaultRowHeight="12.75"/>
  <cols>
    <col min="8" max="8" width="11.57421875" style="0" customWidth="1"/>
  </cols>
  <sheetData>
    <row r="2" spans="3:8" ht="12.75">
      <c r="C2" s="5" t="s">
        <v>47</v>
      </c>
      <c r="D2" s="5"/>
      <c r="E2" s="5"/>
      <c r="F2" s="5"/>
      <c r="G2" s="5"/>
      <c r="H2" s="5"/>
    </row>
    <row r="3" spans="3:8" ht="12.75">
      <c r="C3" s="6" t="s">
        <v>36</v>
      </c>
      <c r="D3" s="4"/>
      <c r="E3" s="4"/>
      <c r="F3" s="4"/>
      <c r="G3" s="4"/>
      <c r="H3" s="4"/>
    </row>
    <row r="4" spans="2:3" ht="12.75">
      <c r="B4" t="s">
        <v>0</v>
      </c>
      <c r="C4" s="3" t="s">
        <v>48</v>
      </c>
    </row>
    <row r="5" spans="2:9" ht="12.75">
      <c r="B5" s="7" t="s">
        <v>0</v>
      </c>
      <c r="C5">
        <f>40</f>
        <v>40</v>
      </c>
      <c r="D5" t="s">
        <v>1</v>
      </c>
      <c r="F5">
        <f>C5*0.001*3600</f>
        <v>144</v>
      </c>
      <c r="G5" t="s">
        <v>33</v>
      </c>
      <c r="I5" s="2"/>
    </row>
    <row r="7" spans="2:3" ht="12.75">
      <c r="B7" s="8" t="s">
        <v>2</v>
      </c>
      <c r="C7" t="s">
        <v>3</v>
      </c>
    </row>
    <row r="8" spans="2:3" ht="12.75">
      <c r="B8" s="7" t="s">
        <v>2</v>
      </c>
      <c r="C8">
        <f>1</f>
        <v>1</v>
      </c>
    </row>
    <row r="10" spans="2:3" ht="12.75">
      <c r="B10" t="s">
        <v>4</v>
      </c>
      <c r="C10" t="s">
        <v>5</v>
      </c>
    </row>
    <row r="11" ht="12.75">
      <c r="C11" t="s">
        <v>6</v>
      </c>
    </row>
    <row r="12" ht="12.75">
      <c r="C12" t="s">
        <v>7</v>
      </c>
    </row>
    <row r="13" spans="2:4" ht="12.75">
      <c r="B13" s="7" t="s">
        <v>4</v>
      </c>
      <c r="C13">
        <f>0.76</f>
        <v>0.76</v>
      </c>
      <c r="D13" t="s">
        <v>8</v>
      </c>
    </row>
    <row r="14" spans="3:4" ht="12.75">
      <c r="C14">
        <f>0.83</f>
        <v>0.83</v>
      </c>
      <c r="D14" t="s">
        <v>9</v>
      </c>
    </row>
    <row r="15" spans="3:4" ht="12.75">
      <c r="C15">
        <f>0.88</f>
        <v>0.88</v>
      </c>
      <c r="D15" t="s">
        <v>10</v>
      </c>
    </row>
    <row r="16" spans="3:4" ht="12.75">
      <c r="C16">
        <f>0.91</f>
        <v>0.91</v>
      </c>
      <c r="D16" t="s">
        <v>11</v>
      </c>
    </row>
    <row r="17" spans="3:4" ht="12.75">
      <c r="C17">
        <f>0.96</f>
        <v>0.96</v>
      </c>
      <c r="D17" t="s">
        <v>12</v>
      </c>
    </row>
    <row r="18" spans="3:4" ht="12.75">
      <c r="C18">
        <f>0.99</f>
        <v>0.99</v>
      </c>
      <c r="D18" t="s">
        <v>39</v>
      </c>
    </row>
    <row r="20" spans="2:3" ht="12.75">
      <c r="B20" t="s">
        <v>13</v>
      </c>
      <c r="C20" t="s">
        <v>14</v>
      </c>
    </row>
    <row r="21" spans="2:4" ht="12.75">
      <c r="B21" s="7" t="s">
        <v>13</v>
      </c>
      <c r="C21">
        <f>1</f>
        <v>1</v>
      </c>
      <c r="D21" t="s">
        <v>15</v>
      </c>
    </row>
    <row r="23" spans="2:3" ht="12.75">
      <c r="B23" t="s">
        <v>16</v>
      </c>
      <c r="C23" t="s">
        <v>17</v>
      </c>
    </row>
    <row r="24" spans="2:4" ht="12.75">
      <c r="B24" s="8" t="s">
        <v>18</v>
      </c>
      <c r="C24">
        <f>C5*C8*C13*C21</f>
        <v>30.4</v>
      </c>
      <c r="D24" t="s">
        <v>1</v>
      </c>
    </row>
    <row r="25" spans="2:4" ht="12.75">
      <c r="B25" s="8" t="s">
        <v>19</v>
      </c>
      <c r="C25">
        <f>C5*C8*C14*C21</f>
        <v>33.199999999999996</v>
      </c>
      <c r="D25" t="s">
        <v>1</v>
      </c>
    </row>
    <row r="26" spans="2:4" ht="12.75">
      <c r="B26" s="8" t="s">
        <v>20</v>
      </c>
      <c r="C26">
        <f>C5*C8*C15*C21</f>
        <v>35.2</v>
      </c>
      <c r="D26" t="s">
        <v>1</v>
      </c>
    </row>
    <row r="27" spans="2:4" ht="12.75">
      <c r="B27" s="8" t="s">
        <v>21</v>
      </c>
      <c r="C27">
        <f>C5*C8*C16*C21</f>
        <v>36.4</v>
      </c>
      <c r="D27" t="s">
        <v>1</v>
      </c>
    </row>
    <row r="28" spans="2:4" ht="12.75">
      <c r="B28" s="8" t="s">
        <v>22</v>
      </c>
      <c r="C28">
        <f>C5*C8*C17*C21</f>
        <v>38.4</v>
      </c>
      <c r="D28" t="s">
        <v>1</v>
      </c>
    </row>
    <row r="29" spans="2:4" ht="12.75">
      <c r="B29" s="8" t="s">
        <v>40</v>
      </c>
      <c r="C29">
        <f>C5*C8*C18*C21</f>
        <v>39.6</v>
      </c>
      <c r="D29" t="s">
        <v>1</v>
      </c>
    </row>
    <row r="31" spans="2:9" ht="12.75">
      <c r="B31" t="s">
        <v>23</v>
      </c>
      <c r="C31" t="s">
        <v>35</v>
      </c>
      <c r="F31" t="s">
        <v>30</v>
      </c>
      <c r="H31">
        <f>0.980665</f>
        <v>0.980665</v>
      </c>
      <c r="I31" t="s">
        <v>31</v>
      </c>
    </row>
    <row r="32" spans="2:7" ht="12.75">
      <c r="B32" t="s">
        <v>24</v>
      </c>
      <c r="C32" s="1">
        <f aca="true" t="shared" si="0" ref="C32:C37">C24^2/16.3</f>
        <v>56.696932515337416</v>
      </c>
      <c r="D32" t="s">
        <v>25</v>
      </c>
      <c r="F32" s="1">
        <f>C32/H31</f>
        <v>57.81478131200503</v>
      </c>
      <c r="G32" t="s">
        <v>32</v>
      </c>
    </row>
    <row r="33" spans="2:7" ht="12.75">
      <c r="B33" t="s">
        <v>26</v>
      </c>
      <c r="C33" s="1">
        <f t="shared" si="0"/>
        <v>67.62208588957054</v>
      </c>
      <c r="D33" t="s">
        <v>25</v>
      </c>
      <c r="F33" s="1">
        <f>C33/H31</f>
        <v>68.95533733698107</v>
      </c>
      <c r="G33" t="s">
        <v>32</v>
      </c>
    </row>
    <row r="34" spans="2:7" ht="12.75">
      <c r="B34" t="s">
        <v>27</v>
      </c>
      <c r="C34" s="1">
        <f t="shared" si="0"/>
        <v>76.01472392638037</v>
      </c>
      <c r="D34" t="s">
        <v>25</v>
      </c>
      <c r="F34" s="1">
        <f>C34/H31</f>
        <v>77.5134464127713</v>
      </c>
      <c r="G34" t="s">
        <v>32</v>
      </c>
    </row>
    <row r="35" spans="2:7" ht="12.75">
      <c r="B35" t="s">
        <v>28</v>
      </c>
      <c r="C35" s="1">
        <f t="shared" si="0"/>
        <v>81.28588957055213</v>
      </c>
      <c r="D35" t="s">
        <v>25</v>
      </c>
      <c r="F35" s="1">
        <f>C35/H31</f>
        <v>82.8885394814255</v>
      </c>
      <c r="G35" t="s">
        <v>32</v>
      </c>
    </row>
    <row r="36" spans="2:7" ht="12.75">
      <c r="B36" t="s">
        <v>29</v>
      </c>
      <c r="C36" s="1">
        <f t="shared" si="0"/>
        <v>90.46380368098158</v>
      </c>
      <c r="D36" t="s">
        <v>25</v>
      </c>
      <c r="F36" s="1">
        <f>C36/H31</f>
        <v>92.24740730114931</v>
      </c>
      <c r="G36" t="s">
        <v>32</v>
      </c>
    </row>
    <row r="37" spans="2:7" ht="12.75">
      <c r="B37" t="s">
        <v>41</v>
      </c>
      <c r="C37" s="1">
        <f t="shared" si="0"/>
        <v>96.20613496932515</v>
      </c>
      <c r="D37" t="s">
        <v>25</v>
      </c>
      <c r="F37" s="1">
        <f>C37/H31</f>
        <v>98.10295561616367</v>
      </c>
      <c r="G37" t="s">
        <v>32</v>
      </c>
    </row>
  </sheetData>
  <sheetProtection/>
  <mergeCells count="2">
    <mergeCell ref="C2:H2"/>
    <mergeCell ref="C3:H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0">
      <selection activeCell="B21" sqref="B21"/>
    </sheetView>
  </sheetViews>
  <sheetFormatPr defaultColWidth="9.140625" defaultRowHeight="12.75"/>
  <cols>
    <col min="8" max="8" width="11.57421875" style="0" customWidth="1"/>
  </cols>
  <sheetData>
    <row r="2" spans="3:8" ht="12.75">
      <c r="C2" s="4" t="s">
        <v>38</v>
      </c>
      <c r="D2" s="4"/>
      <c r="E2" s="4"/>
      <c r="F2" s="4"/>
      <c r="G2" s="4"/>
      <c r="H2" s="4"/>
    </row>
    <row r="3" spans="3:8" ht="12.75">
      <c r="C3" s="4" t="s">
        <v>36</v>
      </c>
      <c r="D3" s="4"/>
      <c r="E3" s="4"/>
      <c r="F3" s="4"/>
      <c r="G3" s="4"/>
      <c r="H3" s="4"/>
    </row>
    <row r="4" spans="2:3" ht="12.75">
      <c r="B4" t="s">
        <v>0</v>
      </c>
      <c r="C4" t="s">
        <v>37</v>
      </c>
    </row>
    <row r="5" spans="2:9" ht="12.75">
      <c r="B5" s="7" t="s">
        <v>0</v>
      </c>
      <c r="C5">
        <f>47.24</f>
        <v>47.24</v>
      </c>
      <c r="D5" t="s">
        <v>1</v>
      </c>
      <c r="F5">
        <f>C5*0.001*3600</f>
        <v>170.06400000000002</v>
      </c>
      <c r="G5" t="s">
        <v>33</v>
      </c>
      <c r="I5" s="2"/>
    </row>
    <row r="7" spans="2:3" ht="12.75">
      <c r="B7" t="s">
        <v>2</v>
      </c>
      <c r="C7" t="s">
        <v>3</v>
      </c>
    </row>
    <row r="8" spans="2:3" ht="12.75">
      <c r="B8" s="7" t="s">
        <v>2</v>
      </c>
      <c r="C8">
        <f>1</f>
        <v>1</v>
      </c>
    </row>
    <row r="10" spans="2:3" ht="12.75">
      <c r="B10" t="s">
        <v>4</v>
      </c>
      <c r="C10" t="s">
        <v>5</v>
      </c>
    </row>
    <row r="11" ht="12.75">
      <c r="C11" t="s">
        <v>6</v>
      </c>
    </row>
    <row r="12" ht="12.75">
      <c r="C12" t="s">
        <v>7</v>
      </c>
    </row>
    <row r="13" spans="2:4" ht="12.75">
      <c r="B13" s="7" t="s">
        <v>4</v>
      </c>
      <c r="C13">
        <f>0.76</f>
        <v>0.76</v>
      </c>
      <c r="D13" t="s">
        <v>8</v>
      </c>
    </row>
    <row r="14" spans="3:4" ht="12.75">
      <c r="C14">
        <f>0.83</f>
        <v>0.83</v>
      </c>
      <c r="D14" t="s">
        <v>9</v>
      </c>
    </row>
    <row r="15" spans="3:4" ht="12.75">
      <c r="C15">
        <f>0.88</f>
        <v>0.88</v>
      </c>
      <c r="D15" t="s">
        <v>10</v>
      </c>
    </row>
    <row r="16" spans="3:4" ht="12.75">
      <c r="C16">
        <f>0.91</f>
        <v>0.91</v>
      </c>
      <c r="D16" t="s">
        <v>11</v>
      </c>
    </row>
    <row r="17" spans="3:4" ht="12.75">
      <c r="C17">
        <f>0.96</f>
        <v>0.96</v>
      </c>
      <c r="D17" t="s">
        <v>12</v>
      </c>
    </row>
    <row r="18" spans="3:4" ht="12.75">
      <c r="C18">
        <f>0.99</f>
        <v>0.99</v>
      </c>
      <c r="D18" t="s">
        <v>39</v>
      </c>
    </row>
    <row r="20" spans="2:3" ht="12.75">
      <c r="B20" t="s">
        <v>13</v>
      </c>
      <c r="C20" t="s">
        <v>14</v>
      </c>
    </row>
    <row r="21" spans="2:4" ht="12.75">
      <c r="B21" s="7" t="s">
        <v>13</v>
      </c>
      <c r="C21">
        <f>1</f>
        <v>1</v>
      </c>
      <c r="D21" t="s">
        <v>15</v>
      </c>
    </row>
    <row r="23" spans="2:3" ht="12.75">
      <c r="B23" t="s">
        <v>16</v>
      </c>
      <c r="C23" t="s">
        <v>17</v>
      </c>
    </row>
    <row r="24" spans="2:4" ht="12.75">
      <c r="B24" t="s">
        <v>18</v>
      </c>
      <c r="C24">
        <f>C5*C8*C13*C21</f>
        <v>35.9024</v>
      </c>
      <c r="D24" t="s">
        <v>1</v>
      </c>
    </row>
    <row r="25" spans="2:4" ht="12.75">
      <c r="B25" t="s">
        <v>19</v>
      </c>
      <c r="C25">
        <f>C5*C8*C14*C21</f>
        <v>39.2092</v>
      </c>
      <c r="D25" t="s">
        <v>1</v>
      </c>
    </row>
    <row r="26" spans="2:4" ht="12.75">
      <c r="B26" t="s">
        <v>20</v>
      </c>
      <c r="C26">
        <f>C5*C8*C15*C21</f>
        <v>41.571200000000005</v>
      </c>
      <c r="D26" t="s">
        <v>1</v>
      </c>
    </row>
    <row r="27" spans="2:4" ht="12.75">
      <c r="B27" t="s">
        <v>21</v>
      </c>
      <c r="C27">
        <f>C5*C8*C16*C21</f>
        <v>42.988400000000006</v>
      </c>
      <c r="D27" t="s">
        <v>1</v>
      </c>
    </row>
    <row r="28" spans="2:4" ht="12.75">
      <c r="B28" t="s">
        <v>22</v>
      </c>
      <c r="C28">
        <f>C5*C8*C17*C21</f>
        <v>45.3504</v>
      </c>
      <c r="D28" t="s">
        <v>1</v>
      </c>
    </row>
    <row r="29" spans="2:4" ht="12.75">
      <c r="B29" t="s">
        <v>40</v>
      </c>
      <c r="C29">
        <f>C5*C8*C18*C21</f>
        <v>46.7676</v>
      </c>
      <c r="D29" t="s">
        <v>1</v>
      </c>
    </row>
    <row r="31" spans="2:9" ht="12.75">
      <c r="B31" t="s">
        <v>23</v>
      </c>
      <c r="C31" t="s">
        <v>35</v>
      </c>
      <c r="F31" t="s">
        <v>30</v>
      </c>
      <c r="H31">
        <f>0.980665</f>
        <v>0.980665</v>
      </c>
      <c r="I31" t="s">
        <v>31</v>
      </c>
    </row>
    <row r="32" spans="2:7" ht="12.75">
      <c r="B32" t="s">
        <v>24</v>
      </c>
      <c r="C32" s="1">
        <f aca="true" t="shared" si="0" ref="C32:C37">C24^2/16.3</f>
        <v>79.07867029202454</v>
      </c>
      <c r="D32" t="s">
        <v>25</v>
      </c>
      <c r="F32" s="1">
        <f>C32/H31</f>
        <v>80.63780219751347</v>
      </c>
      <c r="G32" t="s">
        <v>32</v>
      </c>
    </row>
    <row r="33" spans="2:7" ht="12.75">
      <c r="B33" t="s">
        <v>26</v>
      </c>
      <c r="C33" s="1">
        <f t="shared" si="0"/>
        <v>94.31664813742331</v>
      </c>
      <c r="D33" t="s">
        <v>25</v>
      </c>
      <c r="F33" s="1">
        <f>C33/H31</f>
        <v>96.17621525946507</v>
      </c>
      <c r="G33" t="s">
        <v>32</v>
      </c>
    </row>
    <row r="34" spans="2:7" ht="12.75">
      <c r="B34" t="s">
        <v>27</v>
      </c>
      <c r="C34" s="1">
        <f t="shared" si="0"/>
        <v>106.02237235828223</v>
      </c>
      <c r="D34" t="s">
        <v>25</v>
      </c>
      <c r="F34" s="1">
        <f>C34/H31</f>
        <v>108.11273203212333</v>
      </c>
      <c r="G34" t="s">
        <v>32</v>
      </c>
    </row>
    <row r="35" spans="2:7" ht="12.75">
      <c r="B35" t="s">
        <v>28</v>
      </c>
      <c r="C35" s="1">
        <f t="shared" si="0"/>
        <v>113.37438862331291</v>
      </c>
      <c r="D35" t="s">
        <v>25</v>
      </c>
      <c r="F35" s="1">
        <f>C35/H31</f>
        <v>115.60970221565255</v>
      </c>
      <c r="G35" t="s">
        <v>32</v>
      </c>
    </row>
    <row r="36" spans="2:7" ht="12.75">
      <c r="B36" t="s">
        <v>29</v>
      </c>
      <c r="C36" s="1">
        <f t="shared" si="0"/>
        <v>126.17538528588956</v>
      </c>
      <c r="D36" t="s">
        <v>25</v>
      </c>
      <c r="F36" s="1">
        <f>C36/H31</f>
        <v>128.6630860547583</v>
      </c>
      <c r="G36" t="s">
        <v>32</v>
      </c>
    </row>
    <row r="37" spans="2:7" ht="12.75">
      <c r="B37" t="s">
        <v>41</v>
      </c>
      <c r="C37" s="1">
        <f t="shared" si="0"/>
        <v>134.1845650159509</v>
      </c>
      <c r="D37" t="s">
        <v>25</v>
      </c>
      <c r="F37" s="1">
        <f>C37/H31</f>
        <v>136.83017647815606</v>
      </c>
      <c r="G37" t="s">
        <v>32</v>
      </c>
    </row>
  </sheetData>
  <sheetProtection/>
  <mergeCells count="2">
    <mergeCell ref="C2:H2"/>
    <mergeCell ref="C3:H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7">
      <selection activeCell="B21" sqref="B21"/>
    </sheetView>
  </sheetViews>
  <sheetFormatPr defaultColWidth="9.140625" defaultRowHeight="12.75"/>
  <cols>
    <col min="8" max="8" width="11.57421875" style="0" customWidth="1"/>
  </cols>
  <sheetData>
    <row r="2" spans="3:8" ht="12.75">
      <c r="C2" s="4" t="s">
        <v>38</v>
      </c>
      <c r="D2" s="4"/>
      <c r="E2" s="4"/>
      <c r="F2" s="4"/>
      <c r="G2" s="4"/>
      <c r="H2" s="4"/>
    </row>
    <row r="3" spans="3:8" ht="12.75">
      <c r="C3" s="4" t="s">
        <v>36</v>
      </c>
      <c r="D3" s="4"/>
      <c r="E3" s="4"/>
      <c r="F3" s="4"/>
      <c r="G3" s="4"/>
      <c r="H3" s="4"/>
    </row>
    <row r="4" spans="2:3" ht="12.75">
      <c r="B4" t="s">
        <v>0</v>
      </c>
      <c r="C4" t="s">
        <v>37</v>
      </c>
    </row>
    <row r="5" spans="2:9" ht="12.75">
      <c r="B5" s="7" t="s">
        <v>0</v>
      </c>
      <c r="C5">
        <f>55.6</f>
        <v>55.6</v>
      </c>
      <c r="D5" t="s">
        <v>1</v>
      </c>
      <c r="F5">
        <f>C5*0.001*3600</f>
        <v>200.16000000000003</v>
      </c>
      <c r="G5" t="s">
        <v>33</v>
      </c>
      <c r="I5" s="2"/>
    </row>
    <row r="7" spans="2:3" ht="12.75">
      <c r="B7" t="s">
        <v>2</v>
      </c>
      <c r="C7" t="s">
        <v>3</v>
      </c>
    </row>
    <row r="8" spans="2:3" ht="12.75">
      <c r="B8" s="7" t="s">
        <v>2</v>
      </c>
      <c r="C8">
        <f>1</f>
        <v>1</v>
      </c>
    </row>
    <row r="10" spans="2:3" ht="12.75">
      <c r="B10" t="s">
        <v>4</v>
      </c>
      <c r="C10" t="s">
        <v>5</v>
      </c>
    </row>
    <row r="11" ht="12.75">
      <c r="C11" t="s">
        <v>6</v>
      </c>
    </row>
    <row r="12" ht="12.75">
      <c r="C12" t="s">
        <v>7</v>
      </c>
    </row>
    <row r="13" spans="2:4" ht="12.75">
      <c r="B13" s="7" t="s">
        <v>4</v>
      </c>
      <c r="C13">
        <f>0.76</f>
        <v>0.76</v>
      </c>
      <c r="D13" t="s">
        <v>8</v>
      </c>
    </row>
    <row r="14" spans="3:4" ht="12.75">
      <c r="C14">
        <f>0.83</f>
        <v>0.83</v>
      </c>
      <c r="D14" t="s">
        <v>9</v>
      </c>
    </row>
    <row r="15" spans="3:4" ht="12.75">
      <c r="C15">
        <f>0.88</f>
        <v>0.88</v>
      </c>
      <c r="D15" t="s">
        <v>10</v>
      </c>
    </row>
    <row r="16" spans="3:4" ht="12.75">
      <c r="C16">
        <f>0.91</f>
        <v>0.91</v>
      </c>
      <c r="D16" t="s">
        <v>11</v>
      </c>
    </row>
    <row r="17" spans="3:4" ht="12.75">
      <c r="C17">
        <f>0.96</f>
        <v>0.96</v>
      </c>
      <c r="D17" t="s">
        <v>12</v>
      </c>
    </row>
    <row r="18" spans="3:4" ht="12.75">
      <c r="C18">
        <f>0.99</f>
        <v>0.99</v>
      </c>
      <c r="D18" t="s">
        <v>39</v>
      </c>
    </row>
    <row r="20" spans="2:3" ht="12.75">
      <c r="B20" t="s">
        <v>13</v>
      </c>
      <c r="C20" t="s">
        <v>14</v>
      </c>
    </row>
    <row r="21" spans="2:4" ht="12.75">
      <c r="B21" s="7" t="s">
        <v>13</v>
      </c>
      <c r="C21">
        <f>1</f>
        <v>1</v>
      </c>
      <c r="D21" t="s">
        <v>15</v>
      </c>
    </row>
    <row r="23" spans="2:3" ht="12.75">
      <c r="B23" t="s">
        <v>16</v>
      </c>
      <c r="C23" t="s">
        <v>17</v>
      </c>
    </row>
    <row r="24" spans="2:4" ht="12.75">
      <c r="B24" t="s">
        <v>18</v>
      </c>
      <c r="C24">
        <f>C5*C8*C13*C21</f>
        <v>42.256</v>
      </c>
      <c r="D24" t="s">
        <v>1</v>
      </c>
    </row>
    <row r="25" spans="2:4" ht="12.75">
      <c r="B25" t="s">
        <v>19</v>
      </c>
      <c r="C25">
        <f>C5*C8*C14*C21</f>
        <v>46.147999999999996</v>
      </c>
      <c r="D25" t="s">
        <v>1</v>
      </c>
    </row>
    <row r="26" spans="2:4" ht="12.75">
      <c r="B26" t="s">
        <v>20</v>
      </c>
      <c r="C26">
        <f>C5*C8*C15*C21</f>
        <v>48.928000000000004</v>
      </c>
      <c r="D26" t="s">
        <v>1</v>
      </c>
    </row>
    <row r="27" spans="2:4" ht="12.75">
      <c r="B27" t="s">
        <v>21</v>
      </c>
      <c r="C27">
        <f>C5*C8*C16*C21</f>
        <v>50.596000000000004</v>
      </c>
      <c r="D27" t="s">
        <v>1</v>
      </c>
    </row>
    <row r="28" spans="2:4" ht="12.75">
      <c r="B28" t="s">
        <v>22</v>
      </c>
      <c r="C28">
        <f>C5*C8*C17*C21</f>
        <v>53.376</v>
      </c>
      <c r="D28" t="s">
        <v>1</v>
      </c>
    </row>
    <row r="29" spans="2:4" ht="12.75">
      <c r="B29" t="s">
        <v>40</v>
      </c>
      <c r="C29">
        <f>C5*C8*C18*C21</f>
        <v>55.044000000000004</v>
      </c>
      <c r="D29" t="s">
        <v>1</v>
      </c>
    </row>
    <row r="31" spans="2:9" ht="12.75">
      <c r="B31" t="s">
        <v>23</v>
      </c>
      <c r="C31" t="s">
        <v>35</v>
      </c>
      <c r="F31" t="s">
        <v>30</v>
      </c>
      <c r="H31">
        <f>0.980665</f>
        <v>0.980665</v>
      </c>
      <c r="I31" t="s">
        <v>31</v>
      </c>
    </row>
    <row r="32" spans="2:7" ht="12.75">
      <c r="B32" t="s">
        <v>24</v>
      </c>
      <c r="C32" s="1">
        <f aca="true" t="shared" si="0" ref="C32:C37">C24^2/16.3</f>
        <v>109.54414331288343</v>
      </c>
      <c r="D32" t="s">
        <v>25</v>
      </c>
      <c r="F32" s="1">
        <f>C32/H31</f>
        <v>111.70393897292493</v>
      </c>
      <c r="G32" t="s">
        <v>32</v>
      </c>
    </row>
    <row r="33" spans="2:7" ht="12.75">
      <c r="B33" t="s">
        <v>26</v>
      </c>
      <c r="C33" s="1">
        <f t="shared" si="0"/>
        <v>130.65263214723925</v>
      </c>
      <c r="D33" t="s">
        <v>25</v>
      </c>
      <c r="F33" s="1">
        <f>C33/H31</f>
        <v>133.22860726878113</v>
      </c>
      <c r="G33" t="s">
        <v>32</v>
      </c>
    </row>
    <row r="34" spans="2:7" ht="12.75">
      <c r="B34" t="s">
        <v>27</v>
      </c>
      <c r="C34" s="1">
        <f t="shared" si="0"/>
        <v>146.86804809815953</v>
      </c>
      <c r="D34" t="s">
        <v>25</v>
      </c>
      <c r="F34" s="1">
        <f>C34/H31</f>
        <v>149.76372981411546</v>
      </c>
      <c r="G34" t="s">
        <v>32</v>
      </c>
    </row>
    <row r="35" spans="2:7" ht="12.75">
      <c r="B35" t="s">
        <v>28</v>
      </c>
      <c r="C35" s="1">
        <f t="shared" si="0"/>
        <v>157.05246723926382</v>
      </c>
      <c r="D35" t="s">
        <v>25</v>
      </c>
      <c r="F35" s="1">
        <f>C35/H31</f>
        <v>160.14894713206223</v>
      </c>
      <c r="G35" t="s">
        <v>32</v>
      </c>
    </row>
    <row r="36" spans="2:7" ht="12.75">
      <c r="B36" t="s">
        <v>29</v>
      </c>
      <c r="C36" s="1">
        <f t="shared" si="0"/>
        <v>174.7851150920245</v>
      </c>
      <c r="D36" t="s">
        <v>25</v>
      </c>
      <c r="F36" s="1">
        <f>C36/H31</f>
        <v>178.23121564655057</v>
      </c>
      <c r="G36" t="s">
        <v>32</v>
      </c>
    </row>
    <row r="37" spans="2:7" ht="12.75">
      <c r="B37" t="s">
        <v>41</v>
      </c>
      <c r="C37" s="1">
        <f t="shared" si="0"/>
        <v>185.87987337423314</v>
      </c>
      <c r="D37" t="s">
        <v>25</v>
      </c>
      <c r="F37" s="1">
        <f>C37/H31</f>
        <v>189.54472054598986</v>
      </c>
      <c r="G37" t="s">
        <v>32</v>
      </c>
    </row>
  </sheetData>
  <sheetProtection/>
  <mergeCells count="2">
    <mergeCell ref="C2:H2"/>
    <mergeCell ref="C3:H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Patty</cp:lastModifiedBy>
  <cp:lastPrinted>2007-06-01T16:57:07Z</cp:lastPrinted>
  <dcterms:created xsi:type="dcterms:W3CDTF">2005-07-06T15:01:38Z</dcterms:created>
  <dcterms:modified xsi:type="dcterms:W3CDTF">2015-12-10T16:16:47Z</dcterms:modified>
  <cp:category/>
  <cp:version/>
  <cp:contentType/>
  <cp:contentStatus/>
</cp:coreProperties>
</file>