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5480" windowHeight="822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55" i="1" l="1"/>
  <c r="F51" i="1"/>
  <c r="C41" i="1"/>
  <c r="F37" i="1"/>
  <c r="F39" i="1" s="1"/>
  <c r="I27" i="1"/>
  <c r="I26" i="1"/>
  <c r="I28" i="1"/>
  <c r="F29" i="1"/>
  <c r="F38" i="1" s="1"/>
  <c r="F40" i="1" s="1"/>
  <c r="I37" i="1" s="1"/>
  <c r="I39" i="1" s="1"/>
  <c r="F27" i="1"/>
  <c r="F26" i="1"/>
  <c r="I30" i="1" s="1"/>
  <c r="F5" i="1"/>
  <c r="F8" i="1" s="1"/>
  <c r="F4" i="1"/>
  <c r="F7" i="1" s="1"/>
  <c r="F9" i="1" s="1"/>
  <c r="F12" i="1" s="1"/>
  <c r="J9" i="1" s="1"/>
  <c r="F30" i="1"/>
  <c r="I32" i="1"/>
  <c r="J5" i="1"/>
  <c r="L42" i="1" l="1"/>
  <c r="L37" i="1"/>
  <c r="F28" i="1"/>
  <c r="I31" i="1" s="1"/>
  <c r="I34" i="1" s="1"/>
  <c r="L31" i="1" l="1"/>
  <c r="L26" i="1"/>
</calcChain>
</file>

<file path=xl/sharedStrings.xml><?xml version="1.0" encoding="utf-8"?>
<sst xmlns="http://schemas.openxmlformats.org/spreadsheetml/2006/main" count="104" uniqueCount="66">
  <si>
    <t>d</t>
  </si>
  <si>
    <t>hG</t>
  </si>
  <si>
    <t>C</t>
  </si>
  <si>
    <t>P</t>
  </si>
  <si>
    <t>E</t>
  </si>
  <si>
    <t>G</t>
  </si>
  <si>
    <t>m</t>
  </si>
  <si>
    <t>y</t>
  </si>
  <si>
    <t>b</t>
  </si>
  <si>
    <t>Wm1</t>
  </si>
  <si>
    <t>Wm2</t>
  </si>
  <si>
    <t>Am1</t>
  </si>
  <si>
    <t>Am2</t>
  </si>
  <si>
    <t>Am</t>
  </si>
  <si>
    <t>Ab</t>
  </si>
  <si>
    <t>Sa</t>
  </si>
  <si>
    <t>Sb</t>
  </si>
  <si>
    <t>Operating condition</t>
  </si>
  <si>
    <t>t</t>
  </si>
  <si>
    <t>Gasketing seating</t>
  </si>
  <si>
    <t>W</t>
  </si>
  <si>
    <t>Cálculo de tampo plano flangeado ou flange cego</t>
  </si>
  <si>
    <t>Cálculo de flange sobreposto ("loose type or optional")</t>
  </si>
  <si>
    <t>HD</t>
  </si>
  <si>
    <t>B</t>
  </si>
  <si>
    <t>HT</t>
  </si>
  <si>
    <t>H</t>
  </si>
  <si>
    <t>W=W1</t>
  </si>
  <si>
    <t>HG</t>
  </si>
  <si>
    <t>MD</t>
  </si>
  <si>
    <t>hD</t>
  </si>
  <si>
    <t>A</t>
  </si>
  <si>
    <t>hT</t>
  </si>
  <si>
    <t>MT</t>
  </si>
  <si>
    <t>MG</t>
  </si>
  <si>
    <t>Mo</t>
  </si>
  <si>
    <t>Sf</t>
  </si>
  <si>
    <t>Y</t>
  </si>
  <si>
    <t>Cálculo de espessura</t>
  </si>
  <si>
    <t>Cálculo da espessura</t>
  </si>
  <si>
    <t>K</t>
  </si>
  <si>
    <t>Sq</t>
  </si>
  <si>
    <t>ASME Sec VIII Div 1</t>
  </si>
  <si>
    <t>UG-34 UNSTAYED FLAT HEADS AND COVERS</t>
  </si>
  <si>
    <r>
      <t>The factors for welded covers also include a factor of 0.667 that effectively increases the allowable stress for such constructions to 1.5</t>
    </r>
    <r>
      <rPr>
        <i/>
        <sz val="11"/>
        <color indexed="8"/>
        <rFont val="Arial"/>
        <family val="2"/>
      </rPr>
      <t>S</t>
    </r>
    <r>
      <rPr>
        <sz val="11"/>
        <color indexed="8"/>
        <rFont val="Arial"/>
        <family val="2"/>
      </rPr>
      <t>.</t>
    </r>
  </si>
  <si>
    <r>
      <t>C</t>
    </r>
    <r>
      <rPr>
        <sz val="11"/>
        <color indexed="8"/>
        <rFont val="Arial"/>
        <family val="2"/>
      </rPr>
      <t xml:space="preserve"> a factor depending upon the method of attachment of head, shell dimensions, and other items as listed in (d) below, dimensionless.</t>
    </r>
  </si>
  <si>
    <r>
      <t>d</t>
    </r>
    <r>
      <rPr>
        <sz val="11"/>
        <color indexed="8"/>
        <rFont val="Arial"/>
        <family val="2"/>
      </rPr>
      <t xml:space="preserve"> diameter, or short span, measured as indicated in Fig. UG-34</t>
    </r>
  </si>
  <si>
    <r>
      <t xml:space="preserve">E </t>
    </r>
    <r>
      <rPr>
        <sz val="11"/>
        <color indexed="8"/>
        <rFont val="Arial"/>
        <family val="2"/>
      </rPr>
      <t xml:space="preserve"> joint efficiency, from Table UW-12, of any Category A weld as defined in UW-3(a)</t>
    </r>
  </si>
  <si>
    <r>
      <t xml:space="preserve">hG </t>
    </r>
    <r>
      <rPr>
        <sz val="11"/>
        <color indexed="8"/>
        <rFont val="Arial"/>
        <family val="2"/>
      </rPr>
      <t xml:space="preserve"> gasket moment arm, equal to the radial distance from the centerline of the bolts to the line of the gasket reaction, as shown in Table 2-5.2</t>
    </r>
  </si>
  <si>
    <t>p internal design pressure (see UG-21)</t>
  </si>
  <si>
    <r>
      <t>S</t>
    </r>
    <r>
      <rPr>
        <sz val="11"/>
        <color indexed="8"/>
        <rFont val="Arial"/>
        <family val="2"/>
      </rPr>
      <t xml:space="preserve"> maximum allowable stress value in tension from applicable table of stress values referenced by UG-23</t>
    </r>
  </si>
  <si>
    <r>
      <t>t</t>
    </r>
    <r>
      <rPr>
        <sz val="11"/>
        <color indexed="8"/>
        <rFont val="Arial"/>
        <family val="2"/>
      </rPr>
      <t xml:space="preserve"> minimum required thickness of flat head or cover</t>
    </r>
  </si>
  <si>
    <r>
      <t xml:space="preserve">W </t>
    </r>
    <r>
      <rPr>
        <sz val="11"/>
        <color indexed="8"/>
        <rFont val="Arial"/>
        <family val="2"/>
      </rPr>
      <t xml:space="preserve"> total bolt load given for circular heads for Formulas (3) and (4), 2-5(e)</t>
    </r>
  </si>
  <si>
    <r>
      <t xml:space="preserve">(2) </t>
    </r>
    <r>
      <rPr>
        <sz val="11"/>
        <color indexed="8"/>
        <rFont val="Arial"/>
        <family val="2"/>
      </rPr>
      <t>The minimum required thickness of flat unstayed circular heads, covers and blind flanges shall be calculated by the following formula:</t>
    </r>
  </si>
  <si>
    <t>except when the head, cover, or blind flange is attached by bolts causing an edge moment [sketches (j) and (k)] in which case the thickness shall be calculated by</t>
  </si>
  <si>
    <r>
      <t xml:space="preserve">When using Formula (2), the thickness </t>
    </r>
    <r>
      <rPr>
        <i/>
        <sz val="11"/>
        <color indexed="8"/>
        <rFont val="Arial"/>
        <family val="2"/>
      </rPr>
      <t xml:space="preserve">t </t>
    </r>
    <r>
      <rPr>
        <sz val="11"/>
        <color indexed="8"/>
        <rFont val="Arial"/>
        <family val="2"/>
      </rPr>
      <t xml:space="preserve">shall be calculated for both operating conditions and gasket seating, and the greater of the two values shall be used. For operating conditions, the value of </t>
    </r>
    <r>
      <rPr>
        <i/>
        <sz val="11"/>
        <color indexed="8"/>
        <rFont val="Arial"/>
        <family val="2"/>
      </rPr>
      <t xml:space="preserve">P </t>
    </r>
    <r>
      <rPr>
        <sz val="11"/>
        <color indexed="8"/>
        <rFont val="Arial"/>
        <family val="2"/>
      </rPr>
      <t>shall be the design pressure, and</t>
    </r>
  </si>
  <si>
    <r>
      <t xml:space="preserve">the values of </t>
    </r>
    <r>
      <rPr>
        <i/>
        <sz val="11"/>
        <color indexed="8"/>
        <rFont val="Arial"/>
        <family val="2"/>
      </rPr>
      <t xml:space="preserve">S </t>
    </r>
    <r>
      <rPr>
        <sz val="11"/>
        <color indexed="8"/>
        <rFont val="Arial"/>
        <family val="2"/>
      </rPr>
      <t xml:space="preserve">at the design temperature and </t>
    </r>
    <r>
      <rPr>
        <i/>
        <sz val="11"/>
        <color indexed="8"/>
        <rFont val="Arial"/>
        <family val="2"/>
      </rPr>
      <t xml:space="preserve">W </t>
    </r>
    <r>
      <rPr>
        <sz val="11"/>
        <color indexed="8"/>
        <rFont val="Arial"/>
        <family val="2"/>
      </rPr>
      <t xml:space="preserve">from Formula (3) of 2-5(e) shall be used. For gasket seating, </t>
    </r>
    <r>
      <rPr>
        <i/>
        <sz val="11"/>
        <color indexed="8"/>
        <rFont val="Arial"/>
        <family val="2"/>
      </rPr>
      <t xml:space="preserve">P </t>
    </r>
    <r>
      <rPr>
        <sz val="11"/>
        <color indexed="8"/>
        <rFont val="Arial"/>
        <family val="2"/>
      </rPr>
      <t xml:space="preserve">equals zero, and the values of </t>
    </r>
    <r>
      <rPr>
        <i/>
        <sz val="11"/>
        <color indexed="8"/>
        <rFont val="Arial"/>
        <family val="2"/>
      </rPr>
      <t xml:space="preserve">S </t>
    </r>
    <r>
      <rPr>
        <sz val="11"/>
        <color indexed="8"/>
        <rFont val="Arial"/>
        <family val="2"/>
      </rPr>
      <t>at atmospheric temperature</t>
    </r>
  </si>
  <si>
    <r>
      <t xml:space="preserve">and </t>
    </r>
    <r>
      <rPr>
        <i/>
        <sz val="11"/>
        <color indexed="8"/>
        <rFont val="Arial"/>
        <family val="2"/>
      </rPr>
      <t xml:space="preserve">W </t>
    </r>
    <r>
      <rPr>
        <sz val="11"/>
        <color indexed="8"/>
        <rFont val="Arial"/>
        <family val="2"/>
      </rPr>
      <t>from Formula (4) of 2-5(e) shall be used.</t>
    </r>
  </si>
  <si>
    <t>Appendix 2</t>
  </si>
  <si>
    <t>Gasket seating</t>
  </si>
  <si>
    <t>Cálculo de tampo soldado</t>
  </si>
  <si>
    <t>S</t>
  </si>
  <si>
    <t>PLANILHAS DE CÁLCULO DE TAMPO SOLDADO, FLANGES CEGO E SOBREPOSTO</t>
  </si>
  <si>
    <t>Cálculo da pressão máxima</t>
  </si>
  <si>
    <t>Tensão</t>
  </si>
  <si>
    <t>Cálculo da tensão resultante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</si>
</sst>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 applyBorder="1"/>
    <xf numFmtId="0" fontId="0" fillId="0" borderId="0" xfId="0" applyFill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0</xdr:rowOff>
    </xdr:from>
    <xdr:to>
      <xdr:col>6</xdr:col>
      <xdr:colOff>38100</xdr:colOff>
      <xdr:row>75</xdr:row>
      <xdr:rowOff>76200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5068550"/>
          <a:ext cx="311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7</xdr:col>
      <xdr:colOff>0</xdr:colOff>
      <xdr:row>79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06775"/>
          <a:ext cx="36861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112</xdr:row>
      <xdr:rowOff>47625</xdr:rowOff>
    </xdr:from>
    <xdr:to>
      <xdr:col>6</xdr:col>
      <xdr:colOff>38100</xdr:colOff>
      <xdr:row>121</xdr:row>
      <xdr:rowOff>9525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6275" y="24193500"/>
          <a:ext cx="30480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123</xdr:row>
      <xdr:rowOff>47625</xdr:rowOff>
    </xdr:from>
    <xdr:to>
      <xdr:col>9</xdr:col>
      <xdr:colOff>409575</xdr:colOff>
      <xdr:row>142</xdr:row>
      <xdr:rowOff>142875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26365200"/>
          <a:ext cx="5324475" cy="3714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143</xdr:row>
      <xdr:rowOff>19050</xdr:rowOff>
    </xdr:from>
    <xdr:to>
      <xdr:col>9</xdr:col>
      <xdr:colOff>457200</xdr:colOff>
      <xdr:row>154</xdr:row>
      <xdr:rowOff>152400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9125" y="30146625"/>
          <a:ext cx="535305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155</xdr:row>
      <xdr:rowOff>171450</xdr:rowOff>
    </xdr:from>
    <xdr:to>
      <xdr:col>9</xdr:col>
      <xdr:colOff>390525</xdr:colOff>
      <xdr:row>177</xdr:row>
      <xdr:rowOff>19050</xdr:rowOff>
    </xdr:to>
    <xdr:pic>
      <xdr:nvPicPr>
        <xdr:cNvPr id="10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8650" y="32585025"/>
          <a:ext cx="5276850" cy="403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84</xdr:row>
      <xdr:rowOff>38100</xdr:rowOff>
    </xdr:from>
    <xdr:to>
      <xdr:col>11</xdr:col>
      <xdr:colOff>9525</xdr:colOff>
      <xdr:row>105</xdr:row>
      <xdr:rowOff>9525</xdr:rowOff>
    </xdr:to>
    <xdr:pic>
      <xdr:nvPicPr>
        <xdr:cNvPr id="10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28650" y="17935575"/>
          <a:ext cx="6115050" cy="477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133350</xdr:rowOff>
    </xdr:from>
    <xdr:to>
      <xdr:col>11</xdr:col>
      <xdr:colOff>28575</xdr:colOff>
      <xdr:row>111</xdr:row>
      <xdr:rowOff>38100</xdr:rowOff>
    </xdr:to>
    <xdr:pic>
      <xdr:nvPicPr>
        <xdr:cNvPr id="103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0" y="22831425"/>
          <a:ext cx="61531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30"/>
  <sheetViews>
    <sheetView tabSelected="1" topLeftCell="A19" workbookViewId="0">
      <selection activeCell="O33" sqref="O33"/>
    </sheetView>
  </sheetViews>
  <sheetFormatPr defaultRowHeight="15" x14ac:dyDescent="0.25"/>
  <cols>
    <col min="6" max="6" width="9.5703125" customWidth="1"/>
    <col min="12" max="12" width="18.5703125" customWidth="1"/>
  </cols>
  <sheetData>
    <row r="1" spans="2:10" ht="15.75" thickBot="1" x14ac:dyDescent="0.3">
      <c r="B1" s="15" t="s">
        <v>62</v>
      </c>
      <c r="C1" s="18"/>
      <c r="D1" s="18"/>
      <c r="E1" s="18"/>
      <c r="F1" s="18"/>
      <c r="G1" s="18"/>
      <c r="H1" s="18"/>
      <c r="I1" s="16"/>
    </row>
    <row r="2" spans="2:10" ht="15.75" thickBot="1" x14ac:dyDescent="0.3">
      <c r="B2" s="15" t="s">
        <v>21</v>
      </c>
      <c r="C2" s="18"/>
      <c r="D2" s="18"/>
      <c r="E2" s="18"/>
      <c r="F2" s="16"/>
    </row>
    <row r="3" spans="2:10" ht="15.75" thickBot="1" x14ac:dyDescent="0.3">
      <c r="I3" s="15" t="s">
        <v>39</v>
      </c>
      <c r="J3" s="16"/>
    </row>
    <row r="4" spans="2:10" x14ac:dyDescent="0.25">
      <c r="B4" s="3" t="s">
        <v>0</v>
      </c>
      <c r="C4" s="1"/>
      <c r="E4" s="1" t="s">
        <v>9</v>
      </c>
      <c r="F4" s="1">
        <f>(0.785*C12^2*C8)+(2*C15*3.14*C12*C13*C8)</f>
        <v>0</v>
      </c>
      <c r="I4" s="17" t="s">
        <v>17</v>
      </c>
      <c r="J4" s="17"/>
    </row>
    <row r="5" spans="2:10" x14ac:dyDescent="0.25">
      <c r="B5" s="3" t="s">
        <v>1</v>
      </c>
      <c r="C5" s="1"/>
      <c r="E5" s="1" t="s">
        <v>10</v>
      </c>
      <c r="F5" s="1">
        <f>(3.14*C15*C12*C14)</f>
        <v>0</v>
      </c>
      <c r="I5" s="1" t="s">
        <v>18</v>
      </c>
      <c r="J5" s="1" t="e">
        <f>C4*((C6*C8/C20*C10)+(1.9*F4*C5)/(C20*C10*C4^3))^0.5</f>
        <v>#DIV/0!</v>
      </c>
    </row>
    <row r="6" spans="2:10" x14ac:dyDescent="0.25">
      <c r="B6" s="3" t="s">
        <v>2</v>
      </c>
      <c r="C6" s="1"/>
      <c r="E6" s="1"/>
      <c r="F6" s="1"/>
      <c r="I6" s="1"/>
      <c r="J6" s="1"/>
    </row>
    <row r="7" spans="2:10" ht="15.75" thickBot="1" x14ac:dyDescent="0.3">
      <c r="B7" s="1"/>
      <c r="C7" s="1"/>
      <c r="E7" s="1" t="s">
        <v>11</v>
      </c>
      <c r="F7" s="1" t="e">
        <f>F4/C18</f>
        <v>#DIV/0!</v>
      </c>
      <c r="I7" s="19"/>
      <c r="J7" s="19"/>
    </row>
    <row r="8" spans="2:10" ht="15.75" thickBot="1" x14ac:dyDescent="0.3">
      <c r="B8" s="3" t="s">
        <v>3</v>
      </c>
      <c r="C8" s="1"/>
      <c r="E8" s="1" t="s">
        <v>12</v>
      </c>
      <c r="F8" s="1" t="e">
        <f>F5/C17</f>
        <v>#DIV/0!</v>
      </c>
      <c r="I8" s="20" t="s">
        <v>19</v>
      </c>
      <c r="J8" s="21"/>
    </row>
    <row r="9" spans="2:10" x14ac:dyDescent="0.25">
      <c r="B9" s="4"/>
      <c r="C9" s="1"/>
      <c r="E9" s="1" t="s">
        <v>13</v>
      </c>
      <c r="F9" s="1" t="e">
        <f>MAX(F7,F8)</f>
        <v>#DIV/0!</v>
      </c>
      <c r="I9" s="14" t="s">
        <v>18</v>
      </c>
      <c r="J9" s="14" t="e">
        <f>C4*((1.9*F12*C5)/(C21*C10*C4^3))^0.5</f>
        <v>#DIV/0!</v>
      </c>
    </row>
    <row r="10" spans="2:10" x14ac:dyDescent="0.25">
      <c r="B10" s="3" t="s">
        <v>4</v>
      </c>
      <c r="C10" s="1"/>
      <c r="E10" s="1" t="s">
        <v>14</v>
      </c>
      <c r="F10" s="1"/>
    </row>
    <row r="11" spans="2:10" x14ac:dyDescent="0.25">
      <c r="B11" s="1"/>
      <c r="C11" s="1"/>
      <c r="E11" s="1"/>
      <c r="F11" s="1"/>
    </row>
    <row r="12" spans="2:10" x14ac:dyDescent="0.25">
      <c r="B12" s="3" t="s">
        <v>5</v>
      </c>
      <c r="C12" s="1"/>
      <c r="E12" s="1" t="s">
        <v>20</v>
      </c>
      <c r="F12" s="1" t="e">
        <f>(F9+F10)*C17/2</f>
        <v>#DIV/0!</v>
      </c>
    </row>
    <row r="13" spans="2:10" x14ac:dyDescent="0.25">
      <c r="B13" s="3" t="s">
        <v>6</v>
      </c>
      <c r="C13" s="1"/>
    </row>
    <row r="14" spans="2:10" x14ac:dyDescent="0.25">
      <c r="B14" s="3" t="s">
        <v>7</v>
      </c>
      <c r="C14" s="1"/>
    </row>
    <row r="15" spans="2:10" x14ac:dyDescent="0.25">
      <c r="B15" s="3" t="s">
        <v>8</v>
      </c>
      <c r="C15" s="1"/>
    </row>
    <row r="16" spans="2:10" x14ac:dyDescent="0.25">
      <c r="B16" s="1"/>
      <c r="C16" s="1"/>
    </row>
    <row r="17" spans="2:12" x14ac:dyDescent="0.25">
      <c r="B17" s="3" t="s">
        <v>15</v>
      </c>
      <c r="C17" s="1"/>
    </row>
    <row r="18" spans="2:12" x14ac:dyDescent="0.25">
      <c r="B18" s="3" t="s">
        <v>16</v>
      </c>
      <c r="C18" s="1"/>
    </row>
    <row r="20" spans="2:12" x14ac:dyDescent="0.25">
      <c r="B20" s="3" t="s">
        <v>41</v>
      </c>
      <c r="C20" s="1"/>
    </row>
    <row r="21" spans="2:12" x14ac:dyDescent="0.25">
      <c r="B21" s="3" t="s">
        <v>36</v>
      </c>
      <c r="C21" s="1"/>
    </row>
    <row r="22" spans="2:12" ht="15.75" thickBot="1" x14ac:dyDescent="0.3"/>
    <row r="23" spans="2:12" ht="15.75" thickBot="1" x14ac:dyDescent="0.3">
      <c r="B23" s="15" t="s">
        <v>22</v>
      </c>
      <c r="C23" s="18"/>
      <c r="D23" s="18"/>
      <c r="E23" s="18"/>
      <c r="F23" s="18"/>
      <c r="G23" s="16"/>
    </row>
    <row r="24" spans="2:12" ht="15.75" thickBot="1" x14ac:dyDescent="0.3">
      <c r="G24" s="26" t="s">
        <v>17</v>
      </c>
      <c r="H24" s="27"/>
      <c r="I24" s="28"/>
    </row>
    <row r="25" spans="2:12" ht="15.75" thickBot="1" x14ac:dyDescent="0.3">
      <c r="K25" s="15" t="s">
        <v>38</v>
      </c>
      <c r="L25" s="16"/>
    </row>
    <row r="26" spans="2:12" x14ac:dyDescent="0.25">
      <c r="B26" s="3" t="s">
        <v>3</v>
      </c>
      <c r="C26" s="1"/>
      <c r="E26" s="1" t="s">
        <v>23</v>
      </c>
      <c r="F26" s="1">
        <f>0.785*C27^2*C26</f>
        <v>0</v>
      </c>
      <c r="H26" s="1" t="s">
        <v>30</v>
      </c>
      <c r="I26" s="1">
        <f>(C36-C35)/2</f>
        <v>0</v>
      </c>
      <c r="K26" s="14" t="s">
        <v>18</v>
      </c>
      <c r="L26" s="14" t="e">
        <f>((C42*I34)/(C44*C27))^0.5</f>
        <v>#DIV/0!</v>
      </c>
    </row>
    <row r="27" spans="2:12" ht="15.75" thickBot="1" x14ac:dyDescent="0.3">
      <c r="B27" s="3" t="s">
        <v>24</v>
      </c>
      <c r="C27" s="1"/>
      <c r="E27" s="1" t="s">
        <v>26</v>
      </c>
      <c r="F27" s="1">
        <f>0.785*C29^2*C26</f>
        <v>0</v>
      </c>
      <c r="H27" s="1" t="s">
        <v>1</v>
      </c>
      <c r="I27" s="1">
        <f>(C36-C29)/2</f>
        <v>0</v>
      </c>
    </row>
    <row r="28" spans="2:12" ht="15.75" thickBot="1" x14ac:dyDescent="0.3">
      <c r="B28" s="4"/>
      <c r="C28" s="1"/>
      <c r="E28" s="1" t="s">
        <v>25</v>
      </c>
      <c r="F28" s="1">
        <f>F27-F26</f>
        <v>0</v>
      </c>
      <c r="H28" s="1" t="s">
        <v>32</v>
      </c>
      <c r="I28" s="1">
        <f>(I26+I27)/2</f>
        <v>0</v>
      </c>
      <c r="K28" s="15" t="s">
        <v>65</v>
      </c>
      <c r="L28" s="16"/>
    </row>
    <row r="29" spans="2:12" x14ac:dyDescent="0.25">
      <c r="B29" s="3" t="s">
        <v>5</v>
      </c>
      <c r="C29" s="1"/>
      <c r="E29" s="1" t="s">
        <v>27</v>
      </c>
      <c r="F29" s="1">
        <f>(0.785*C29^2*C26)+(2*C30*3.14*C29*C31*C26)</f>
        <v>0</v>
      </c>
      <c r="K29" s="17" t="s">
        <v>18</v>
      </c>
      <c r="L29" s="14"/>
    </row>
    <row r="30" spans="2:12" x14ac:dyDescent="0.25">
      <c r="B30" s="3" t="s">
        <v>8</v>
      </c>
      <c r="C30" s="1"/>
      <c r="E30" s="1" t="s">
        <v>28</v>
      </c>
      <c r="F30" s="1">
        <f>F29-F27</f>
        <v>0</v>
      </c>
      <c r="H30" s="1" t="s">
        <v>29</v>
      </c>
      <c r="I30" s="1">
        <f>F26*I26</f>
        <v>0</v>
      </c>
      <c r="K30" s="1"/>
      <c r="L30" s="1"/>
    </row>
    <row r="31" spans="2:12" x14ac:dyDescent="0.25">
      <c r="B31" s="3" t="s">
        <v>6</v>
      </c>
      <c r="C31" s="1"/>
      <c r="H31" s="1" t="s">
        <v>33</v>
      </c>
      <c r="I31" s="1">
        <f>F28*I28</f>
        <v>0</v>
      </c>
      <c r="K31" s="1" t="s">
        <v>64</v>
      </c>
      <c r="L31" s="1" t="e">
        <f>(C42*I34)/(L29^2*C35)</f>
        <v>#DIV/0!</v>
      </c>
    </row>
    <row r="32" spans="2:12" x14ac:dyDescent="0.25">
      <c r="B32" s="3" t="s">
        <v>7</v>
      </c>
      <c r="C32" s="1"/>
      <c r="H32" s="1" t="s">
        <v>34</v>
      </c>
      <c r="I32" s="1">
        <f>F30*I27</f>
        <v>0</v>
      </c>
    </row>
    <row r="34" spans="2:12" x14ac:dyDescent="0.25">
      <c r="B34" s="3" t="s">
        <v>31</v>
      </c>
      <c r="C34" s="1"/>
      <c r="H34" s="1" t="s">
        <v>35</v>
      </c>
      <c r="I34" s="1">
        <f>I30+I31+I32</f>
        <v>0</v>
      </c>
    </row>
    <row r="35" spans="2:12" ht="15.75" thickBot="1" x14ac:dyDescent="0.3">
      <c r="B35" s="3" t="s">
        <v>24</v>
      </c>
      <c r="C35" s="1"/>
    </row>
    <row r="36" spans="2:12" ht="15.75" thickBot="1" x14ac:dyDescent="0.3">
      <c r="B36" s="3" t="s">
        <v>2</v>
      </c>
      <c r="C36" s="1"/>
      <c r="G36" s="29" t="s">
        <v>59</v>
      </c>
      <c r="H36" s="27"/>
      <c r="I36" s="28"/>
      <c r="K36" s="15" t="s">
        <v>39</v>
      </c>
      <c r="L36" s="16"/>
    </row>
    <row r="37" spans="2:12" x14ac:dyDescent="0.25">
      <c r="E37" s="1" t="s">
        <v>10</v>
      </c>
      <c r="F37" s="1">
        <f>3.14*C30*C29*C32</f>
        <v>0</v>
      </c>
      <c r="H37" s="14" t="s">
        <v>20</v>
      </c>
      <c r="I37" s="14" t="e">
        <f>(F40+F41)*C38/2</f>
        <v>#DIV/0!</v>
      </c>
      <c r="K37" s="14" t="s">
        <v>18</v>
      </c>
      <c r="L37" s="14" t="e">
        <f>((C42*I39)/(C45*C27))^0.5</f>
        <v>#DIV/0!</v>
      </c>
    </row>
    <row r="38" spans="2:12" ht="15.75" thickBot="1" x14ac:dyDescent="0.3">
      <c r="B38" s="3" t="s">
        <v>15</v>
      </c>
      <c r="C38" s="1"/>
      <c r="E38" s="1" t="s">
        <v>11</v>
      </c>
      <c r="F38" s="1" t="e">
        <f>F29/C39</f>
        <v>#DIV/0!</v>
      </c>
    </row>
    <row r="39" spans="2:12" ht="15.75" thickBot="1" x14ac:dyDescent="0.3">
      <c r="B39" s="3" t="s">
        <v>16</v>
      </c>
      <c r="C39" s="1"/>
      <c r="E39" s="1" t="s">
        <v>12</v>
      </c>
      <c r="F39" s="1" t="e">
        <f>F37/C38</f>
        <v>#DIV/0!</v>
      </c>
      <c r="H39" s="1" t="s">
        <v>35</v>
      </c>
      <c r="I39" s="1" t="e">
        <f>I37*(C36-C29)/2</f>
        <v>#DIV/0!</v>
      </c>
      <c r="K39" s="15" t="s">
        <v>65</v>
      </c>
      <c r="L39" s="16"/>
    </row>
    <row r="40" spans="2:12" x14ac:dyDescent="0.25">
      <c r="E40" s="1" t="s">
        <v>13</v>
      </c>
      <c r="F40" s="1" t="e">
        <f>MAX(F38,F39)</f>
        <v>#DIV/0!</v>
      </c>
      <c r="K40" s="17" t="s">
        <v>18</v>
      </c>
      <c r="L40" s="14"/>
    </row>
    <row r="41" spans="2:12" x14ac:dyDescent="0.25">
      <c r="B41" s="3" t="s">
        <v>40</v>
      </c>
      <c r="C41" s="1" t="e">
        <f>C34/C35</f>
        <v>#DIV/0!</v>
      </c>
      <c r="E41" s="1" t="s">
        <v>14</v>
      </c>
      <c r="F41" s="1"/>
      <c r="K41" s="1"/>
      <c r="L41" s="1"/>
    </row>
    <row r="42" spans="2:12" x14ac:dyDescent="0.25">
      <c r="B42" s="3" t="s">
        <v>37</v>
      </c>
      <c r="C42" s="1"/>
      <c r="K42" s="1" t="s">
        <v>64</v>
      </c>
      <c r="L42" s="1" t="e">
        <f>(C42*I39)/(L40^2*C35)</f>
        <v>#DIV/0!</v>
      </c>
    </row>
    <row r="44" spans="2:12" x14ac:dyDescent="0.25">
      <c r="B44" s="3" t="s">
        <v>41</v>
      </c>
      <c r="C44" s="1"/>
    </row>
    <row r="45" spans="2:12" x14ac:dyDescent="0.25">
      <c r="B45" s="3" t="s">
        <v>36</v>
      </c>
      <c r="C45" s="1"/>
    </row>
    <row r="46" spans="2:12" x14ac:dyDescent="0.25">
      <c r="B46" s="6"/>
      <c r="C46" s="5"/>
    </row>
    <row r="47" spans="2:12" ht="15.75" thickBot="1" x14ac:dyDescent="0.3">
      <c r="B47" s="6"/>
      <c r="C47" s="5"/>
    </row>
    <row r="48" spans="2:12" ht="15.75" thickBot="1" x14ac:dyDescent="0.3">
      <c r="B48" s="15" t="s">
        <v>60</v>
      </c>
      <c r="C48" s="18"/>
      <c r="D48" s="16"/>
    </row>
    <row r="49" spans="2:16" ht="3" customHeight="1" thickBot="1" x14ac:dyDescent="0.3">
      <c r="B49" s="10"/>
      <c r="C49" s="2"/>
      <c r="D49" s="2"/>
    </row>
    <row r="50" spans="2:16" ht="15.75" thickBot="1" x14ac:dyDescent="0.3">
      <c r="B50" s="4" t="s">
        <v>0</v>
      </c>
      <c r="C50" s="4"/>
      <c r="D50" s="11"/>
      <c r="E50" s="15" t="s">
        <v>39</v>
      </c>
      <c r="F50" s="22"/>
    </row>
    <row r="51" spans="2:16" x14ac:dyDescent="0.25">
      <c r="B51" s="4" t="s">
        <v>2</v>
      </c>
      <c r="C51" s="4"/>
      <c r="D51" s="11"/>
      <c r="E51" s="14" t="s">
        <v>18</v>
      </c>
      <c r="F51" s="14" t="e">
        <f>C50*((C51*C52)/(C53*C54))^0.5</f>
        <v>#DIV/0!</v>
      </c>
    </row>
    <row r="52" spans="2:16" ht="15.75" thickBot="1" x14ac:dyDescent="0.3">
      <c r="B52" s="4" t="s">
        <v>3</v>
      </c>
      <c r="C52" s="4"/>
      <c r="D52" s="11"/>
    </row>
    <row r="53" spans="2:16" ht="15.75" thickBot="1" x14ac:dyDescent="0.3">
      <c r="B53" s="4" t="s">
        <v>61</v>
      </c>
      <c r="C53" s="4"/>
      <c r="D53" s="11"/>
      <c r="E53" s="15" t="s">
        <v>63</v>
      </c>
      <c r="F53" s="18"/>
      <c r="G53" s="16"/>
    </row>
    <row r="54" spans="2:16" x14ac:dyDescent="0.25">
      <c r="B54" s="4" t="s">
        <v>4</v>
      </c>
      <c r="C54" s="4"/>
      <c r="D54" s="11"/>
      <c r="E54" t="s">
        <v>18</v>
      </c>
    </row>
    <row r="55" spans="2:16" x14ac:dyDescent="0.25">
      <c r="B55" s="6"/>
      <c r="C55" s="11"/>
      <c r="D55" s="11"/>
      <c r="E55" t="s">
        <v>3</v>
      </c>
      <c r="F55" t="e">
        <f>(F54^2*C53*C51)/C50</f>
        <v>#DIV/0!</v>
      </c>
    </row>
    <row r="56" spans="2:16" x14ac:dyDescent="0.25">
      <c r="B56" s="6"/>
      <c r="C56" s="11"/>
      <c r="D56" s="11"/>
    </row>
    <row r="57" spans="2:16" x14ac:dyDescent="0.25">
      <c r="B57" s="6"/>
      <c r="C57" s="11"/>
      <c r="D57" s="11"/>
    </row>
    <row r="58" spans="2:16" x14ac:dyDescent="0.25">
      <c r="B58" s="7" t="s">
        <v>42</v>
      </c>
    </row>
    <row r="59" spans="2:16" x14ac:dyDescent="0.25">
      <c r="B59" s="7" t="s">
        <v>43</v>
      </c>
    </row>
    <row r="60" spans="2:16" x14ac:dyDescent="0.25">
      <c r="B60" s="8"/>
    </row>
    <row r="61" spans="2:16" ht="34.5" customHeight="1" x14ac:dyDescent="0.25">
      <c r="B61" s="30" t="s">
        <v>44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9"/>
      <c r="O61" s="9"/>
    </row>
    <row r="62" spans="2:16" x14ac:dyDescent="0.25">
      <c r="B62" s="8"/>
    </row>
    <row r="63" spans="2:16" ht="33" customHeight="1" x14ac:dyDescent="0.25">
      <c r="B63" s="32" t="s">
        <v>45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9"/>
      <c r="O63" s="9"/>
      <c r="P63" s="9"/>
    </row>
    <row r="64" spans="2:16" ht="18" customHeight="1" x14ac:dyDescent="0.25">
      <c r="B64" s="23" t="s">
        <v>46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9"/>
      <c r="O64" s="9"/>
      <c r="P64" s="9"/>
    </row>
    <row r="65" spans="2:18" ht="21" customHeight="1" x14ac:dyDescent="0.25">
      <c r="B65" s="23" t="s">
        <v>47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9"/>
      <c r="O65" s="9"/>
      <c r="P65" s="9"/>
    </row>
    <row r="66" spans="2:18" ht="27.75" customHeight="1" x14ac:dyDescent="0.25">
      <c r="B66" s="23" t="s">
        <v>48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9"/>
      <c r="O66" s="9"/>
      <c r="P66" s="9"/>
    </row>
    <row r="67" spans="2:18" ht="18" customHeight="1" x14ac:dyDescent="0.25">
      <c r="B67" s="25" t="s">
        <v>49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9"/>
      <c r="O67" s="9"/>
      <c r="P67" s="9"/>
    </row>
    <row r="68" spans="2:18" ht="19.5" customHeight="1" x14ac:dyDescent="0.25">
      <c r="B68" s="23" t="s">
        <v>50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9"/>
      <c r="O68" s="9"/>
      <c r="P68" s="9"/>
    </row>
    <row r="69" spans="2:18" ht="21.75" customHeight="1" x14ac:dyDescent="0.25">
      <c r="B69" s="23" t="s">
        <v>51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9"/>
      <c r="O69" s="9"/>
      <c r="P69" s="9"/>
    </row>
    <row r="70" spans="2:18" ht="15.75" customHeight="1" x14ac:dyDescent="0.25">
      <c r="B70" s="23" t="s">
        <v>52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9"/>
      <c r="O70" s="9"/>
      <c r="P70" s="9"/>
    </row>
    <row r="71" spans="2:18" x14ac:dyDescent="0.25">
      <c r="B71" s="8"/>
    </row>
    <row r="72" spans="2:18" ht="29.25" customHeight="1" x14ac:dyDescent="0.25">
      <c r="B72" s="23" t="s">
        <v>53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9"/>
      <c r="O72" s="9"/>
    </row>
    <row r="73" spans="2:18" x14ac:dyDescent="0.25">
      <c r="B73" s="8"/>
    </row>
    <row r="75" spans="2:18" x14ac:dyDescent="0.25">
      <c r="B75" s="8"/>
    </row>
    <row r="76" spans="2:18" ht="36.75" customHeight="1" x14ac:dyDescent="0.25">
      <c r="B76" s="25" t="s">
        <v>54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9"/>
      <c r="O76" s="9"/>
      <c r="P76" s="9"/>
      <c r="Q76" s="9"/>
      <c r="R76" s="9"/>
    </row>
    <row r="77" spans="2:18" x14ac:dyDescent="0.25">
      <c r="B77" s="8"/>
    </row>
    <row r="78" spans="2:18" x14ac:dyDescent="0.25">
      <c r="B78" s="8"/>
    </row>
    <row r="80" spans="2:18" x14ac:dyDescent="0.25">
      <c r="B80" s="8"/>
    </row>
    <row r="81" spans="2:25" ht="31.5" customHeight="1" x14ac:dyDescent="0.25">
      <c r="B81" s="25" t="s">
        <v>55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2:25" ht="28.5" customHeight="1" x14ac:dyDescent="0.25">
      <c r="B82" s="25" t="s">
        <v>56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2:25" ht="18" customHeight="1" x14ac:dyDescent="0.25">
      <c r="B83" s="25" t="s">
        <v>57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2:25" ht="18" customHeight="1" x14ac:dyDescent="0.25"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2:25" ht="18" customHeight="1" x14ac:dyDescent="0.25"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2:25" ht="18" customHeight="1" x14ac:dyDescent="0.25"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2:25" ht="18" customHeight="1" x14ac:dyDescent="0.25"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2:25" ht="18" customHeight="1" x14ac:dyDescent="0.25"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2:25" ht="18" customHeight="1" x14ac:dyDescent="0.25"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2:25" ht="18" customHeight="1" x14ac:dyDescent="0.25"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2:25" ht="18" customHeight="1" x14ac:dyDescent="0.25"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2:25" ht="18" customHeight="1" x14ac:dyDescent="0.25"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2:25" ht="18" customHeight="1" x14ac:dyDescent="0.25"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2:25" ht="18" customHeight="1" x14ac:dyDescent="0.25"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2:25" ht="18" customHeight="1" x14ac:dyDescent="0.25"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2:25" ht="18" customHeight="1" x14ac:dyDescent="0.25">
      <c r="B96" s="1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2:25" ht="18" customHeight="1" x14ac:dyDescent="0.25"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2:25" ht="18" customHeight="1" x14ac:dyDescent="0.25"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2:25" ht="18" customHeight="1" x14ac:dyDescent="0.25"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2:25" ht="18" customHeight="1" x14ac:dyDescent="0.25"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2:25" ht="18" customHeight="1" x14ac:dyDescent="0.25"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2:25" ht="18" customHeight="1" x14ac:dyDescent="0.25"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2:25" ht="18" customHeight="1" x14ac:dyDescent="0.25"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2:25" ht="18" customHeight="1" x14ac:dyDescent="0.25"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2:25" ht="18" customHeight="1" x14ac:dyDescent="0.25"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2:25" ht="18" customHeight="1" x14ac:dyDescent="0.25"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2:25" ht="18" customHeight="1" x14ac:dyDescent="0.25"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2:25" ht="18" customHeight="1" x14ac:dyDescent="0.25"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2:25" x14ac:dyDescent="0.25">
      <c r="B109" s="8"/>
    </row>
    <row r="122" spans="2:5" x14ac:dyDescent="0.25">
      <c r="B122" s="8"/>
    </row>
    <row r="123" spans="2:5" ht="21" customHeight="1" x14ac:dyDescent="0.25">
      <c r="B123" s="7" t="s">
        <v>42</v>
      </c>
      <c r="E123" s="7" t="s">
        <v>58</v>
      </c>
    </row>
    <row r="124" spans="2:5" x14ac:dyDescent="0.25">
      <c r="B124" s="7" t="s">
        <v>58</v>
      </c>
    </row>
    <row r="125" spans="2:5" x14ac:dyDescent="0.25">
      <c r="B125" s="8"/>
    </row>
    <row r="126" spans="2:5" x14ac:dyDescent="0.25">
      <c r="B126" s="8"/>
    </row>
    <row r="127" spans="2:5" x14ac:dyDescent="0.25">
      <c r="B127" s="8"/>
    </row>
    <row r="129" spans="2:2" x14ac:dyDescent="0.25">
      <c r="B129" s="8"/>
    </row>
    <row r="130" spans="2:2" x14ac:dyDescent="0.25">
      <c r="B130" s="8"/>
    </row>
  </sheetData>
  <mergeCells count="16">
    <mergeCell ref="B67:M67"/>
    <mergeCell ref="G24:I24"/>
    <mergeCell ref="G36:I36"/>
    <mergeCell ref="B61:M61"/>
    <mergeCell ref="B63:M63"/>
    <mergeCell ref="B64:M64"/>
    <mergeCell ref="B65:M65"/>
    <mergeCell ref="B66:M66"/>
    <mergeCell ref="B68:M68"/>
    <mergeCell ref="B69:M69"/>
    <mergeCell ref="B82:M82"/>
    <mergeCell ref="B83:M83"/>
    <mergeCell ref="B70:M70"/>
    <mergeCell ref="B72:M72"/>
    <mergeCell ref="B76:M76"/>
    <mergeCell ref="B81:M81"/>
  </mergeCells>
  <phoneticPr fontId="1" type="noConversion"/>
  <pageMargins left="0.511811024" right="0.511811024" top="0.78740157499999996" bottom="0.78740157499999996" header="0.31496062000000002" footer="0.31496062000000002"/>
  <pageSetup orientation="landscape" horizontalDpi="4294967294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Santini</dc:creator>
  <cp:lastModifiedBy>Patty</cp:lastModifiedBy>
  <cp:lastPrinted>2010-10-11T17:29:47Z</cp:lastPrinted>
  <dcterms:created xsi:type="dcterms:W3CDTF">2010-10-02T16:03:47Z</dcterms:created>
  <dcterms:modified xsi:type="dcterms:W3CDTF">2015-12-04T12:58:50Z</dcterms:modified>
</cp:coreProperties>
</file>