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60" windowHeight="5772" activeTab="2"/>
  </bookViews>
  <sheets>
    <sheet name="Parede cilíndrica" sheetId="1" r:id="rId1"/>
    <sheet name="Parede plana" sheetId="2" r:id="rId2"/>
    <sheet name="2012-U-220-REPLAN" sheetId="3" r:id="rId3"/>
    <sheet name="Tabela de k" sheetId="4" r:id="rId4"/>
  </sheets>
  <definedNames/>
  <calcPr fullCalcOnLoad="1"/>
</workbook>
</file>

<file path=xl/sharedStrings.xml><?xml version="1.0" encoding="utf-8"?>
<sst xmlns="http://schemas.openxmlformats.org/spreadsheetml/2006/main" count="242" uniqueCount="104">
  <si>
    <t>he</t>
  </si>
  <si>
    <t xml:space="preserve">Gi . Ti </t>
  </si>
  <si>
    <t>T média</t>
  </si>
  <si>
    <t>C</t>
  </si>
  <si>
    <t>F</t>
  </si>
  <si>
    <t>Te=40 C</t>
  </si>
  <si>
    <t>celsius</t>
  </si>
  <si>
    <t>T média(F)</t>
  </si>
  <si>
    <t>Te=10 C</t>
  </si>
  <si>
    <t>Te=30 C</t>
  </si>
  <si>
    <t xml:space="preserve">Planilha para cálculo da temperatura de parede metálica </t>
  </si>
  <si>
    <t>k refrat-1</t>
  </si>
  <si>
    <t>k refrat-2</t>
  </si>
  <si>
    <t>Ti (°C)</t>
  </si>
  <si>
    <t>Ti (°F)</t>
  </si>
  <si>
    <t>Te (°C)</t>
  </si>
  <si>
    <t>Te (°F)</t>
  </si>
  <si>
    <r>
      <t>T</t>
    </r>
    <r>
      <rPr>
        <sz val="8"/>
        <rFont val="Arial"/>
        <family val="2"/>
      </rPr>
      <t>média</t>
    </r>
    <r>
      <rPr>
        <sz val="9"/>
        <rFont val="Arial"/>
        <family val="2"/>
      </rPr>
      <t xml:space="preserve"> = Temperatura de parede metálica</t>
    </r>
  </si>
  <si>
    <t>Dados</t>
  </si>
  <si>
    <t>hi (BTU/h.ft².°F)</t>
  </si>
  <si>
    <t>he(BTU/h.ft².°F)</t>
  </si>
  <si>
    <t>(BTU.in/h.ft².°F)</t>
  </si>
  <si>
    <t>Determinação de G1</t>
  </si>
  <si>
    <t>k aço</t>
  </si>
  <si>
    <t>t aço (pol.)</t>
  </si>
  <si>
    <t>t refrat-1 (pol.)</t>
  </si>
  <si>
    <t>t refrat-2 (pol.)</t>
  </si>
  <si>
    <t>A=1 / hi</t>
  </si>
  <si>
    <t>B= taço / kaço</t>
  </si>
  <si>
    <t>C= t refr-1 / k refr-1</t>
  </si>
  <si>
    <t>D= t refr-2 / k refr-2</t>
  </si>
  <si>
    <t>Gi = 1 / (A+B+C+D)</t>
  </si>
  <si>
    <t>Ver tabela</t>
  </si>
  <si>
    <t>Onde:</t>
  </si>
  <si>
    <t>Raio int refr-R1(mm)</t>
  </si>
  <si>
    <t>Raio int refr-R1(pol.)</t>
  </si>
  <si>
    <t>R2 (pol.)</t>
  </si>
  <si>
    <t>R3 (pol.)</t>
  </si>
  <si>
    <t>R4 (pol.)</t>
  </si>
  <si>
    <t>A=1 / (hi.R1)</t>
  </si>
  <si>
    <t>B=ln(R2/R1) / kref-2</t>
  </si>
  <si>
    <t>C=ln(R3/R2) / kref-1</t>
  </si>
  <si>
    <t>D=ln(R4/R3) / kaço</t>
  </si>
  <si>
    <t>1 BTU.in/h.ft².°F =</t>
  </si>
  <si>
    <t>0,124 x 10-³ kcal/h.mm.°C</t>
  </si>
  <si>
    <t>K aço</t>
  </si>
  <si>
    <t>aço carbono</t>
  </si>
  <si>
    <t>43 x 10-³ kcal/h.mm.°C</t>
  </si>
  <si>
    <t>p/  T= 150 °C</t>
  </si>
  <si>
    <t>347 BTU.in/h.ft².°F =</t>
  </si>
  <si>
    <t>Refratário</t>
  </si>
  <si>
    <t>Nome comercial</t>
  </si>
  <si>
    <t>(kgf/m³)</t>
  </si>
  <si>
    <t>sem agulhas</t>
  </si>
  <si>
    <t>com agulhas</t>
  </si>
  <si>
    <t>Isolante</t>
  </si>
  <si>
    <t>Projetado</t>
  </si>
  <si>
    <t>3,0</t>
  </si>
  <si>
    <t>3,6</t>
  </si>
  <si>
    <t>Isolante /</t>
  </si>
  <si>
    <t>Semi-isolante</t>
  </si>
  <si>
    <t>4,5</t>
  </si>
  <si>
    <t>4,0</t>
  </si>
  <si>
    <t>4,3</t>
  </si>
  <si>
    <t>Antierosivo classe “C”</t>
  </si>
  <si>
    <t>7,0</t>
  </si>
  <si>
    <t>8,5</t>
  </si>
  <si>
    <t>Fluência livre</t>
  </si>
  <si>
    <t>8,0</t>
  </si>
  <si>
    <t>---</t>
  </si>
  <si>
    <t>Vibrado</t>
  </si>
  <si>
    <t>9,0</t>
  </si>
  <si>
    <t>Antierosivo classe “A”</t>
  </si>
  <si>
    <t>15,0</t>
  </si>
  <si>
    <t>G2= he.R4</t>
  </si>
  <si>
    <t>G2 . Te</t>
  </si>
  <si>
    <t>G2 + Gi</t>
  </si>
  <si>
    <t>G2= he</t>
  </si>
  <si>
    <t>de chapas refratadas em contato externo com o ambiente</t>
  </si>
  <si>
    <t>Celsius</t>
  </si>
  <si>
    <t>Tmédia = Temperatura de parede metálica</t>
  </si>
  <si>
    <t>Peso específico do cimento refratário  aplicado</t>
  </si>
  <si>
    <t xml:space="preserve">Resco RS-3 </t>
  </si>
  <si>
    <t>Resco RS-7</t>
  </si>
  <si>
    <t>Resco RS-8</t>
  </si>
  <si>
    <t xml:space="preserve">Resco RS-17EG </t>
  </si>
  <si>
    <t>Resco Sureflow17E</t>
  </si>
  <si>
    <t>Resco RS-17EC</t>
  </si>
  <si>
    <t>Resco AA-22S</t>
  </si>
  <si>
    <t xml:space="preserve">Planilha para cálculo da temperatura de parede metálica de chapas </t>
  </si>
  <si>
    <t>refratadas internamente em contato externo com o ar ambiente</t>
  </si>
  <si>
    <t>Planilha para cálculo da temperatura de parede metálica de chapas</t>
  </si>
  <si>
    <t xml:space="preserve">347 BTU.in/h.ft².°F </t>
  </si>
  <si>
    <t>T média (F)</t>
  </si>
  <si>
    <t>Verão</t>
  </si>
  <si>
    <t>Outono</t>
  </si>
  <si>
    <t>Inverno</t>
  </si>
  <si>
    <t xml:space="preserve">           Paredes cilíndricas</t>
  </si>
  <si>
    <t xml:space="preserve">            Paredes planas</t>
  </si>
  <si>
    <t xml:space="preserve">(BTU.in/h.ft².°F) </t>
  </si>
  <si>
    <t>Propriedades físicas do refratário aplicado</t>
  </si>
  <si>
    <t xml:space="preserve">Condutividade térmica     aplicado </t>
  </si>
  <si>
    <t>Condutividade térmica      aplicado</t>
  </si>
  <si>
    <t xml:space="preserve"> 347 BTU.in/h.ft².°F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</si>
</sst>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00000"/>
    <numFmt numFmtId="188" formatCode="0.0000000"/>
    <numFmt numFmtId="189" formatCode="&quot;Ativado&quot;;&quot;Ativado&quot;;&quot;Desativado&quot;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.25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.25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79" fontId="1" fillId="34" borderId="19" xfId="0" applyNumberFormat="1" applyFont="1" applyFill="1" applyBorder="1" applyAlignment="1" applyProtection="1">
      <alignment/>
      <protection/>
    </xf>
    <xf numFmtId="179" fontId="1" fillId="36" borderId="19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9" fontId="2" fillId="34" borderId="10" xfId="0" applyNumberFormat="1" applyFont="1" applyFill="1" applyBorder="1" applyAlignment="1" applyProtection="1">
      <alignment/>
      <protection/>
    </xf>
    <xf numFmtId="179" fontId="2" fillId="36" borderId="10" xfId="0" applyNumberFormat="1" applyFont="1" applyFill="1" applyBorder="1" applyAlignment="1" applyProtection="1">
      <alignment/>
      <protection/>
    </xf>
    <xf numFmtId="179" fontId="1" fillId="34" borderId="17" xfId="0" applyNumberFormat="1" applyFont="1" applyFill="1" applyBorder="1" applyAlignment="1" applyProtection="1">
      <alignment/>
      <protection/>
    </xf>
    <xf numFmtId="179" fontId="1" fillId="36" borderId="17" xfId="0" applyNumberFormat="1" applyFont="1" applyFill="1" applyBorder="1" applyAlignment="1" applyProtection="1">
      <alignment/>
      <protection/>
    </xf>
    <xf numFmtId="179" fontId="1" fillId="34" borderId="10" xfId="0" applyNumberFormat="1" applyFont="1" applyFill="1" applyBorder="1" applyAlignment="1" applyProtection="1">
      <alignment/>
      <protection/>
    </xf>
    <xf numFmtId="179" fontId="1" fillId="36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37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 locked="0"/>
    </xf>
    <xf numFmtId="179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79" fontId="2" fillId="0" borderId="10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2" fillId="38" borderId="31" xfId="0" applyFont="1" applyFill="1" applyBorder="1" applyAlignment="1" applyProtection="1">
      <alignment horizontal="center"/>
      <protection/>
    </xf>
    <xf numFmtId="0" fontId="2" fillId="38" borderId="32" xfId="0" applyFont="1" applyFill="1" applyBorder="1" applyAlignment="1" applyProtection="1">
      <alignment horizontal="center"/>
      <protection/>
    </xf>
    <xf numFmtId="0" fontId="14" fillId="0" borderId="33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179" fontId="2" fillId="36" borderId="2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36" borderId="35" xfId="0" applyNumberFormat="1" applyFont="1" applyFill="1" applyBorder="1" applyAlignment="1" applyProtection="1">
      <alignment/>
      <protection/>
    </xf>
    <xf numFmtId="179" fontId="2" fillId="36" borderId="34" xfId="0" applyNumberFormat="1" applyFont="1" applyFill="1" applyBorder="1" applyAlignment="1" applyProtection="1">
      <alignment/>
      <protection/>
    </xf>
    <xf numFmtId="179" fontId="2" fillId="36" borderId="37" xfId="0" applyNumberFormat="1" applyFont="1" applyFill="1" applyBorder="1" applyAlignment="1" applyProtection="1">
      <alignment/>
      <protection/>
    </xf>
    <xf numFmtId="179" fontId="2" fillId="36" borderId="29" xfId="0" applyNumberFormat="1" applyFont="1" applyFill="1" applyBorder="1" applyAlignment="1" applyProtection="1">
      <alignment/>
      <protection/>
    </xf>
    <xf numFmtId="179" fontId="2" fillId="36" borderId="38" xfId="0" applyNumberFormat="1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13" fillId="0" borderId="31" xfId="0" applyFont="1" applyBorder="1" applyAlignment="1">
      <alignment/>
    </xf>
    <xf numFmtId="0" fontId="0" fillId="0" borderId="32" xfId="0" applyBorder="1" applyAlignment="1">
      <alignment/>
    </xf>
    <xf numFmtId="0" fontId="54" fillId="0" borderId="0" xfId="0" applyFont="1" applyAlignment="1">
      <alignment/>
    </xf>
    <xf numFmtId="0" fontId="35" fillId="0" borderId="18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8" xfId="0" applyFont="1" applyBorder="1" applyAlignment="1" applyProtection="1">
      <alignment/>
      <protection/>
    </xf>
    <xf numFmtId="0" fontId="35" fillId="0" borderId="29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 horizontal="center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center"/>
      <protection/>
    </xf>
    <xf numFmtId="0" fontId="35" fillId="0" borderId="16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Influência do h ext,.</a:t>
            </a:r>
          </a:p>
        </c:rich>
      </c:tx>
      <c:layout>
        <c:manualLayout>
          <c:xMode val="factor"/>
          <c:yMode val="factor"/>
          <c:x val="-0.026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075"/>
          <c:w val="0.93925"/>
          <c:h val="0.735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'Parede cilíndrica'!$B$47:$B$54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numCache>
            </c:numRef>
          </c:cat>
          <c:val>
            <c:numRef>
              <c:f>'Parede cilíndrica'!$H$47:$H$54</c:f>
              <c:numCache>
                <c:ptCount val="8"/>
                <c:pt idx="0">
                  <c:v>195.44211119216126</c:v>
                </c:pt>
                <c:pt idx="1">
                  <c:v>163.51796077605007</c:v>
                </c:pt>
                <c:pt idx="2">
                  <c:v>142.47251788222735</c:v>
                </c:pt>
                <c:pt idx="3">
                  <c:v>127.55463777889607</c:v>
                </c:pt>
                <c:pt idx="4">
                  <c:v>116.42826278324395</c:v>
                </c:pt>
                <c:pt idx="5">
                  <c:v>107.81090582587858</c:v>
                </c:pt>
                <c:pt idx="6">
                  <c:v>100.93987845390853</c:v>
                </c:pt>
                <c:pt idx="7">
                  <c:v>95.333173391895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'Parede cilíndrica'!$H$58:$H$65</c:f>
              <c:numCache>
                <c:ptCount val="8"/>
                <c:pt idx="0">
                  <c:v>195.44211119216126</c:v>
                </c:pt>
                <c:pt idx="1">
                  <c:v>155.30290240576176</c:v>
                </c:pt>
                <c:pt idx="2">
                  <c:v>133.95333461462948</c:v>
                </c:pt>
                <c:pt idx="3">
                  <c:v>118.81987820922694</c:v>
                </c:pt>
                <c:pt idx="4">
                  <c:v>107.53271744774169</c:v>
                </c:pt>
                <c:pt idx="5">
                  <c:v>98.79083221064562</c:v>
                </c:pt>
                <c:pt idx="6">
                  <c:v>91.82051253561242</c:v>
                </c:pt>
                <c:pt idx="7">
                  <c:v>86.13278572414782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'Parede cilíndrica'!$H$68:$H$75</c:f>
              <c:numCache>
                <c:ptCount val="8"/>
                <c:pt idx="0">
                  <c:v>195.44211119216126</c:v>
                </c:pt>
                <c:pt idx="1">
                  <c:v>138.8727856651852</c:v>
                </c:pt>
                <c:pt idx="2">
                  <c:v>116.91496807943375</c:v>
                </c:pt>
                <c:pt idx="3">
                  <c:v>101.35035906988867</c:v>
                </c:pt>
                <c:pt idx="4">
                  <c:v>89.74162677673719</c:v>
                </c:pt>
                <c:pt idx="5">
                  <c:v>80.75068498017968</c:v>
                </c:pt>
                <c:pt idx="6">
                  <c:v>73.58178069902017</c:v>
                </c:pt>
                <c:pt idx="7">
                  <c:v>67.73201038865345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de "h"(Btu/h.ft2.F)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média de Aço (C)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wmf" /><Relationship Id="rId5" Type="http://schemas.openxmlformats.org/officeDocument/2006/relationships/image" Target="../media/image7.wmf" /><Relationship Id="rId6" Type="http://schemas.openxmlformats.org/officeDocument/2006/relationships/image" Target="../media/image9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9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542925</xdr:colOff>
      <xdr:row>19</xdr:row>
      <xdr:rowOff>28575</xdr:rowOff>
    </xdr:to>
    <xdr:pic>
      <xdr:nvPicPr>
        <xdr:cNvPr id="1" name="Picture 6" descr="Transcal2"/>
        <xdr:cNvPicPr preferRelativeResize="1">
          <a:picLocks noChangeAspect="1"/>
        </xdr:cNvPicPr>
      </xdr:nvPicPr>
      <xdr:blipFill>
        <a:blip r:embed="rId1"/>
        <a:srcRect l="8833" t="2096" r="13427" b="1768"/>
        <a:stretch>
          <a:fillRect/>
        </a:stretch>
      </xdr:blipFill>
      <xdr:spPr>
        <a:xfrm>
          <a:off x="571500" y="962025"/>
          <a:ext cx="1685925" cy="22479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114300</xdr:colOff>
      <xdr:row>15</xdr:row>
      <xdr:rowOff>38100</xdr:rowOff>
    </xdr:from>
    <xdr:to>
      <xdr:col>4</xdr:col>
      <xdr:colOff>409575</xdr:colOff>
      <xdr:row>19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2571750"/>
          <a:ext cx="14668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28575</xdr:colOff>
      <xdr:row>5</xdr:row>
      <xdr:rowOff>0</xdr:rowOff>
    </xdr:from>
    <xdr:to>
      <xdr:col>5</xdr:col>
      <xdr:colOff>95250</xdr:colOff>
      <xdr:row>9</xdr:row>
      <xdr:rowOff>38100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914400"/>
          <a:ext cx="2400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38100</xdr:rowOff>
    </xdr:from>
    <xdr:to>
      <xdr:col>14</xdr:col>
      <xdr:colOff>295275</xdr:colOff>
      <xdr:row>91</xdr:row>
      <xdr:rowOff>66675</xdr:rowOff>
    </xdr:to>
    <xdr:graphicFrame>
      <xdr:nvGraphicFramePr>
        <xdr:cNvPr id="1" name="Gráfico 1"/>
        <xdr:cNvGraphicFramePr/>
      </xdr:nvGraphicFramePr>
      <xdr:xfrm>
        <a:off x="19050" y="11525250"/>
        <a:ext cx="112299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</xdr:row>
      <xdr:rowOff>47625</xdr:rowOff>
    </xdr:from>
    <xdr:to>
      <xdr:col>2</xdr:col>
      <xdr:colOff>723900</xdr:colOff>
      <xdr:row>19</xdr:row>
      <xdr:rowOff>57150</xdr:rowOff>
    </xdr:to>
    <xdr:pic>
      <xdr:nvPicPr>
        <xdr:cNvPr id="2" name="Picture 2" descr="Transcal1"/>
        <xdr:cNvPicPr preferRelativeResize="1">
          <a:picLocks noChangeAspect="1"/>
        </xdr:cNvPicPr>
      </xdr:nvPicPr>
      <xdr:blipFill>
        <a:blip r:embed="rId2"/>
        <a:srcRect l="11660" t="1921" r="21202" b="6340"/>
        <a:stretch>
          <a:fillRect/>
        </a:stretch>
      </xdr:blipFill>
      <xdr:spPr>
        <a:xfrm>
          <a:off x="628650" y="1028700"/>
          <a:ext cx="1790700" cy="22955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16</xdr:col>
      <xdr:colOff>171450</xdr:colOff>
      <xdr:row>40</xdr:row>
      <xdr:rowOff>57150</xdr:rowOff>
    </xdr:from>
    <xdr:to>
      <xdr:col>20</xdr:col>
      <xdr:colOff>123825</xdr:colOff>
      <xdr:row>60</xdr:row>
      <xdr:rowOff>66675</xdr:rowOff>
    </xdr:to>
    <xdr:pic>
      <xdr:nvPicPr>
        <xdr:cNvPr id="3" name="Picture 3" descr="Transcal2"/>
        <xdr:cNvPicPr preferRelativeResize="1">
          <a:picLocks noChangeAspect="1"/>
        </xdr:cNvPicPr>
      </xdr:nvPicPr>
      <xdr:blipFill>
        <a:blip r:embed="rId3"/>
        <a:srcRect l="8833" t="2096" r="13427" b="1768"/>
        <a:stretch>
          <a:fillRect/>
        </a:stretch>
      </xdr:blipFill>
      <xdr:spPr>
        <a:xfrm>
          <a:off x="12344400" y="6515100"/>
          <a:ext cx="23907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10</xdr:row>
      <xdr:rowOff>66675</xdr:rowOff>
    </xdr:from>
    <xdr:to>
      <xdr:col>5</xdr:col>
      <xdr:colOff>714375</xdr:colOff>
      <xdr:row>15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1866900"/>
          <a:ext cx="2628900" cy="847725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333375</xdr:colOff>
      <xdr:row>16</xdr:row>
      <xdr:rowOff>28575</xdr:rowOff>
    </xdr:from>
    <xdr:to>
      <xdr:col>5</xdr:col>
      <xdr:colOff>142875</xdr:colOff>
      <xdr:row>21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2800350"/>
          <a:ext cx="2057400" cy="78105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333375</xdr:colOff>
      <xdr:row>6</xdr:row>
      <xdr:rowOff>47625</xdr:rowOff>
    </xdr:from>
    <xdr:to>
      <xdr:col>9</xdr:col>
      <xdr:colOff>19050</xdr:colOff>
      <xdr:row>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1200150"/>
          <a:ext cx="4991100" cy="609600"/>
        </a:xfrm>
        <a:prstGeom prst="rect">
          <a:avLst/>
        </a:prstGeom>
        <a:solidFill>
          <a:srgbClr val="CCFFFF">
            <a:alpha val="60000"/>
          </a:srgbClr>
        </a:solidFill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2</xdr:col>
      <xdr:colOff>285750</xdr:colOff>
      <xdr:row>19</xdr:row>
      <xdr:rowOff>38100</xdr:rowOff>
    </xdr:to>
    <xdr:pic>
      <xdr:nvPicPr>
        <xdr:cNvPr id="1" name="Picture 1" descr="Transcal2"/>
        <xdr:cNvPicPr preferRelativeResize="1">
          <a:picLocks noChangeAspect="1"/>
        </xdr:cNvPicPr>
      </xdr:nvPicPr>
      <xdr:blipFill>
        <a:blip r:embed="rId1"/>
        <a:srcRect l="8833" t="2096" r="13427" b="1768"/>
        <a:stretch>
          <a:fillRect/>
        </a:stretch>
      </xdr:blipFill>
      <xdr:spPr>
        <a:xfrm>
          <a:off x="571500" y="1028700"/>
          <a:ext cx="1428750" cy="22193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104775</xdr:colOff>
      <xdr:row>15</xdr:row>
      <xdr:rowOff>38100</xdr:rowOff>
    </xdr:from>
    <xdr:to>
      <xdr:col>4</xdr:col>
      <xdr:colOff>142875</xdr:colOff>
      <xdr:row>18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2600325"/>
          <a:ext cx="1066800" cy="51435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104775</xdr:colOff>
      <xdr:row>6</xdr:row>
      <xdr:rowOff>66675</xdr:rowOff>
    </xdr:from>
    <xdr:to>
      <xdr:col>6</xdr:col>
      <xdr:colOff>171450</xdr:colOff>
      <xdr:row>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1190625"/>
          <a:ext cx="3171825" cy="438150"/>
        </a:xfrm>
        <a:prstGeom prst="rect">
          <a:avLst/>
        </a:prstGeom>
        <a:solidFill>
          <a:srgbClr val="CCFFFF">
            <a:alpha val="60000"/>
          </a:srgbClr>
        </a:solidFill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zoomScale="146" zoomScaleNormal="146" zoomScalePageLayoutView="0" workbookViewId="0" topLeftCell="A51">
      <selection activeCell="F25" sqref="F25:G25"/>
    </sheetView>
  </sheetViews>
  <sheetFormatPr defaultColWidth="9.140625" defaultRowHeight="12.75"/>
  <cols>
    <col min="1" max="1" width="8.28125" style="2" customWidth="1"/>
    <col min="2" max="2" width="17.421875" style="2" customWidth="1"/>
    <col min="3" max="3" width="17.7109375" style="2" customWidth="1"/>
    <col min="4" max="4" width="17.57421875" style="2" customWidth="1"/>
    <col min="5" max="5" width="17.421875" style="2" customWidth="1"/>
    <col min="6" max="6" width="14.421875" style="2" customWidth="1"/>
    <col min="7" max="16384" width="9.140625" style="2" customWidth="1"/>
  </cols>
  <sheetData>
    <row r="1" ht="12" thickBot="1"/>
    <row r="2" spans="2:6" ht="17.25" customHeight="1">
      <c r="B2" s="95" t="s">
        <v>89</v>
      </c>
      <c r="C2" s="96"/>
      <c r="D2" s="96"/>
      <c r="E2" s="97"/>
      <c r="F2" s="98"/>
    </row>
    <row r="3" spans="2:6" ht="12.75" customHeight="1" thickBot="1">
      <c r="B3" s="99" t="s">
        <v>90</v>
      </c>
      <c r="C3" s="100"/>
      <c r="D3" s="100"/>
      <c r="E3" s="101"/>
      <c r="F3" s="102"/>
    </row>
    <row r="5" spans="1:4" ht="17.25">
      <c r="A5" s="103" t="s">
        <v>97</v>
      </c>
      <c r="B5" s="11"/>
      <c r="D5" s="70" t="s">
        <v>80</v>
      </c>
    </row>
    <row r="6" ht="15">
      <c r="D6" s="70"/>
    </row>
    <row r="7" ht="12"/>
    <row r="8" ht="12"/>
    <row r="9" ht="12"/>
    <row r="10" ht="12"/>
    <row r="11" ht="13.5">
      <c r="D11" s="70" t="s">
        <v>33</v>
      </c>
    </row>
    <row r="13" ht="12.75">
      <c r="D13" s="12"/>
    </row>
    <row r="18" ht="12.75">
      <c r="G18" s="12"/>
    </row>
    <row r="20" ht="12" thickBot="1"/>
    <row r="21" spans="2:3" ht="12" thickBot="1">
      <c r="B21" s="78" t="s">
        <v>18</v>
      </c>
      <c r="C21" s="79"/>
    </row>
    <row r="22" spans="2:9" ht="12.75">
      <c r="B22" s="13" t="s">
        <v>19</v>
      </c>
      <c r="C22" s="71">
        <v>4</v>
      </c>
      <c r="E22" s="124" t="s">
        <v>43</v>
      </c>
      <c r="F22" s="123" t="s">
        <v>44</v>
      </c>
      <c r="G22" s="132"/>
      <c r="H22" s="132"/>
      <c r="I22" s="121"/>
    </row>
    <row r="23" spans="2:3" ht="12">
      <c r="B23" s="15" t="s">
        <v>20</v>
      </c>
      <c r="C23" s="53" t="s">
        <v>32</v>
      </c>
    </row>
    <row r="24" spans="2:5" ht="13.5" thickBot="1">
      <c r="B24" s="15" t="s">
        <v>13</v>
      </c>
      <c r="C24" s="54">
        <v>732</v>
      </c>
      <c r="E24" s="122" t="s">
        <v>45</v>
      </c>
    </row>
    <row r="25" spans="2:7" ht="12.75">
      <c r="B25" s="15" t="s">
        <v>14</v>
      </c>
      <c r="C25" s="53">
        <f>C24*1.8+32</f>
        <v>1349.6000000000001</v>
      </c>
      <c r="E25" s="125" t="s">
        <v>46</v>
      </c>
      <c r="F25" s="127" t="s">
        <v>47</v>
      </c>
      <c r="G25" s="128"/>
    </row>
    <row r="26" spans="2:7" ht="13.5" thickBot="1">
      <c r="B26" s="15" t="s">
        <v>15</v>
      </c>
      <c r="C26" s="54">
        <v>40</v>
      </c>
      <c r="E26" s="126" t="s">
        <v>48</v>
      </c>
      <c r="F26" s="129" t="s">
        <v>103</v>
      </c>
      <c r="G26" s="130"/>
    </row>
    <row r="27" spans="2:3" ht="12">
      <c r="B27" s="15" t="s">
        <v>16</v>
      </c>
      <c r="C27" s="53">
        <f>C26*1.8+32</f>
        <v>104</v>
      </c>
    </row>
    <row r="28" spans="2:3" ht="12">
      <c r="B28" s="15" t="s">
        <v>34</v>
      </c>
      <c r="C28" s="54">
        <v>6000</v>
      </c>
    </row>
    <row r="29" spans="2:3" ht="12" thickBot="1">
      <c r="B29" s="15" t="s">
        <v>35</v>
      </c>
      <c r="C29" s="72">
        <f>C28/25.4</f>
        <v>236.2204724409449</v>
      </c>
    </row>
    <row r="30" spans="2:4" ht="12" thickBot="1">
      <c r="B30" s="15" t="s">
        <v>23</v>
      </c>
      <c r="C30" s="118">
        <v>347</v>
      </c>
      <c r="D30" s="131" t="s">
        <v>99</v>
      </c>
    </row>
    <row r="31" spans="2:3" ht="12">
      <c r="B31" s="15" t="s">
        <v>24</v>
      </c>
      <c r="C31" s="54">
        <v>0</v>
      </c>
    </row>
    <row r="32" spans="2:4" ht="12">
      <c r="B32" s="15" t="s">
        <v>11</v>
      </c>
      <c r="C32" s="54">
        <v>4.5</v>
      </c>
      <c r="D32" s="61" t="s">
        <v>21</v>
      </c>
    </row>
    <row r="33" spans="2:4" ht="12">
      <c r="B33" s="15" t="s">
        <v>25</v>
      </c>
      <c r="C33" s="54">
        <v>4</v>
      </c>
      <c r="D33" s="20"/>
    </row>
    <row r="34" spans="2:4" ht="12">
      <c r="B34" s="15" t="s">
        <v>12</v>
      </c>
      <c r="C34" s="54">
        <v>4.5</v>
      </c>
      <c r="D34" s="61" t="s">
        <v>21</v>
      </c>
    </row>
    <row r="35" spans="2:4" s="21" customFormat="1" ht="12">
      <c r="B35" s="15" t="s">
        <v>26</v>
      </c>
      <c r="C35" s="54">
        <v>0</v>
      </c>
      <c r="D35" s="20"/>
    </row>
    <row r="36" spans="2:4" s="21" customFormat="1" ht="12">
      <c r="B36" s="15" t="s">
        <v>36</v>
      </c>
      <c r="C36" s="72">
        <f>C29+C35</f>
        <v>236.2204724409449</v>
      </c>
      <c r="D36" s="22"/>
    </row>
    <row r="37" spans="2:4" s="21" customFormat="1" ht="12">
      <c r="B37" s="15" t="s">
        <v>37</v>
      </c>
      <c r="C37" s="72">
        <f>C36+C33</f>
        <v>240.2204724409449</v>
      </c>
      <c r="D37" s="22"/>
    </row>
    <row r="38" spans="2:4" s="21" customFormat="1" ht="12">
      <c r="B38" s="15" t="s">
        <v>38</v>
      </c>
      <c r="C38" s="72">
        <f>C37+C31</f>
        <v>240.2204724409449</v>
      </c>
      <c r="D38" s="22"/>
    </row>
    <row r="39" s="21" customFormat="1" ht="11.25">
      <c r="C39" s="22"/>
    </row>
    <row r="40" s="21" customFormat="1" ht="11.25"/>
    <row r="41" ht="14.25" thickBot="1">
      <c r="B41" s="70" t="s">
        <v>22</v>
      </c>
    </row>
    <row r="42" spans="2:8" s="21" customFormat="1" ht="12">
      <c r="B42" s="62" t="s">
        <v>39</v>
      </c>
      <c r="C42" s="63" t="s">
        <v>40</v>
      </c>
      <c r="D42" s="63" t="s">
        <v>41</v>
      </c>
      <c r="E42" s="63" t="s">
        <v>42</v>
      </c>
      <c r="F42" s="64" t="s">
        <v>31</v>
      </c>
      <c r="G42" s="22"/>
      <c r="H42" s="22"/>
    </row>
    <row r="43" spans="2:8" s="21" customFormat="1" ht="12" thickBot="1">
      <c r="B43" s="65">
        <f>1/(C22*C29)</f>
        <v>0.0010583333333333332</v>
      </c>
      <c r="C43" s="66">
        <f>LN(C36/C29)/C34</f>
        <v>0</v>
      </c>
      <c r="D43" s="66">
        <f>LN(C37/C36)/C32</f>
        <v>0.0037314583644081517</v>
      </c>
      <c r="E43" s="66">
        <f>LN(C38/C37)/C30</f>
        <v>0</v>
      </c>
      <c r="F43" s="67">
        <f>1/(B43+C43+D43+E43)</f>
        <v>208.77734630329056</v>
      </c>
      <c r="G43" s="22"/>
      <c r="H43" s="22"/>
    </row>
    <row r="46" spans="2:8" s="21" customFormat="1" ht="12">
      <c r="B46" s="56" t="s">
        <v>0</v>
      </c>
      <c r="C46" s="56" t="s">
        <v>74</v>
      </c>
      <c r="D46" s="56" t="s">
        <v>76</v>
      </c>
      <c r="E46" s="56" t="s">
        <v>75</v>
      </c>
      <c r="F46" s="56" t="s">
        <v>1</v>
      </c>
      <c r="G46" s="56" t="s">
        <v>7</v>
      </c>
      <c r="H46" s="56" t="s">
        <v>79</v>
      </c>
    </row>
    <row r="47" spans="2:8" ht="11.25">
      <c r="B47" s="29">
        <v>3</v>
      </c>
      <c r="C47" s="30">
        <f>B47*$C$38</f>
        <v>720.6614173228347</v>
      </c>
      <c r="D47" s="31">
        <f>C47+$F$43</f>
        <v>929.4387636261253</v>
      </c>
      <c r="E47" s="2">
        <f aca="true" t="shared" si="0" ref="E47:E54">C47*$C$27</f>
        <v>74948.78740157481</v>
      </c>
      <c r="F47" s="31">
        <f>$F$43*$C$25</f>
        <v>281765.90657092095</v>
      </c>
      <c r="G47" s="32">
        <f>(F47+E47)/D47</f>
        <v>383.79580014589027</v>
      </c>
      <c r="H47" s="33">
        <f>(G47-32)/1.8</f>
        <v>195.44211119216126</v>
      </c>
    </row>
    <row r="48" spans="2:8" ht="12">
      <c r="B48" s="105">
        <v>4</v>
      </c>
      <c r="C48" s="30">
        <f aca="true" t="shared" si="1" ref="C48:C54">B48*$C$38</f>
        <v>960.8818897637796</v>
      </c>
      <c r="D48" s="31">
        <f aca="true" t="shared" si="2" ref="D48:D54">C48+$F$43</f>
        <v>1169.6592360670702</v>
      </c>
      <c r="E48" s="35">
        <f t="shared" si="0"/>
        <v>99931.71653543308</v>
      </c>
      <c r="F48" s="31">
        <f aca="true" t="shared" si="3" ref="F48:F54">$F$43*$C$25</f>
        <v>281765.90657092095</v>
      </c>
      <c r="G48" s="36">
        <f aca="true" t="shared" si="4" ref="G48:G54">(E48+F48)/D48</f>
        <v>326.33232939689015</v>
      </c>
      <c r="H48" s="37">
        <f aca="true" t="shared" si="5" ref="H48:H54">(G48-32)/1.8</f>
        <v>163.51796077605007</v>
      </c>
    </row>
    <row r="49" spans="2:8" ht="11.25">
      <c r="B49" s="29">
        <v>5</v>
      </c>
      <c r="C49" s="30">
        <f t="shared" si="1"/>
        <v>1201.1023622047244</v>
      </c>
      <c r="D49" s="31">
        <f t="shared" si="2"/>
        <v>1409.879708508015</v>
      </c>
      <c r="E49" s="2">
        <f t="shared" si="0"/>
        <v>124914.64566929133</v>
      </c>
      <c r="F49" s="31">
        <f t="shared" si="3"/>
        <v>281765.90657092095</v>
      </c>
      <c r="G49" s="38">
        <f t="shared" si="4"/>
        <v>288.4505321880092</v>
      </c>
      <c r="H49" s="39">
        <f t="shared" si="5"/>
        <v>142.47251788222735</v>
      </c>
    </row>
    <row r="50" spans="2:8" ht="11.25">
      <c r="B50" s="29">
        <v>6</v>
      </c>
      <c r="C50" s="30">
        <f t="shared" si="1"/>
        <v>1441.3228346456694</v>
      </c>
      <c r="D50" s="31">
        <f t="shared" si="2"/>
        <v>1650.10018094896</v>
      </c>
      <c r="E50" s="2">
        <f t="shared" si="0"/>
        <v>149897.57480314962</v>
      </c>
      <c r="F50" s="31">
        <f t="shared" si="3"/>
        <v>281765.90657092095</v>
      </c>
      <c r="G50" s="40">
        <f t="shared" si="4"/>
        <v>261.5983480020129</v>
      </c>
      <c r="H50" s="41">
        <f t="shared" si="5"/>
        <v>127.55463777889607</v>
      </c>
    </row>
    <row r="51" spans="1:8" ht="12" thickBot="1">
      <c r="A51" s="47" t="s">
        <v>94</v>
      </c>
      <c r="B51" s="29">
        <v>7</v>
      </c>
      <c r="C51" s="30">
        <f t="shared" si="1"/>
        <v>1681.5433070866143</v>
      </c>
      <c r="D51" s="31">
        <f t="shared" si="2"/>
        <v>1890.320653389905</v>
      </c>
      <c r="E51" s="2">
        <f t="shared" si="0"/>
        <v>174880.5039370079</v>
      </c>
      <c r="F51" s="31">
        <f t="shared" si="3"/>
        <v>281765.90657092095</v>
      </c>
      <c r="G51" s="40">
        <f t="shared" si="4"/>
        <v>241.57087300983912</v>
      </c>
      <c r="H51" s="41">
        <f t="shared" si="5"/>
        <v>116.42826278324395</v>
      </c>
    </row>
    <row r="52" spans="1:8" ht="12" thickBot="1">
      <c r="A52" s="117" t="s">
        <v>5</v>
      </c>
      <c r="B52" s="29">
        <v>8</v>
      </c>
      <c r="C52" s="30">
        <f t="shared" si="1"/>
        <v>1921.763779527559</v>
      </c>
      <c r="D52" s="31">
        <f t="shared" si="2"/>
        <v>2130.5411258308495</v>
      </c>
      <c r="E52" s="2">
        <f t="shared" si="0"/>
        <v>199863.43307086616</v>
      </c>
      <c r="F52" s="31">
        <f t="shared" si="3"/>
        <v>281765.90657092095</v>
      </c>
      <c r="G52" s="40">
        <f t="shared" si="4"/>
        <v>226.05963048658145</v>
      </c>
      <c r="H52" s="41">
        <f t="shared" si="5"/>
        <v>107.81090582587858</v>
      </c>
    </row>
    <row r="53" spans="1:8" ht="11.25">
      <c r="A53" s="43"/>
      <c r="B53" s="29">
        <v>9</v>
      </c>
      <c r="C53" s="30">
        <f t="shared" si="1"/>
        <v>2161.984251968504</v>
      </c>
      <c r="D53" s="31">
        <f t="shared" si="2"/>
        <v>2370.7615982717944</v>
      </c>
      <c r="E53" s="2">
        <f t="shared" si="0"/>
        <v>224846.3622047244</v>
      </c>
      <c r="F53" s="31">
        <f t="shared" si="3"/>
        <v>281765.90657092095</v>
      </c>
      <c r="G53" s="40">
        <f t="shared" si="4"/>
        <v>213.69178121703536</v>
      </c>
      <c r="H53" s="41">
        <f t="shared" si="5"/>
        <v>100.93987845390853</v>
      </c>
    </row>
    <row r="54" spans="1:8" ht="11.25">
      <c r="A54" s="43"/>
      <c r="B54" s="29">
        <v>10</v>
      </c>
      <c r="C54" s="30">
        <f t="shared" si="1"/>
        <v>2402.2047244094488</v>
      </c>
      <c r="D54" s="31">
        <f t="shared" si="2"/>
        <v>2610.982070712739</v>
      </c>
      <c r="E54" s="2">
        <f t="shared" si="0"/>
        <v>249829.29133858267</v>
      </c>
      <c r="F54" s="31">
        <f t="shared" si="3"/>
        <v>281765.90657092095</v>
      </c>
      <c r="G54" s="40">
        <f t="shared" si="4"/>
        <v>203.59971210541102</v>
      </c>
      <c r="H54" s="41">
        <f t="shared" si="5"/>
        <v>95.333173391895</v>
      </c>
    </row>
    <row r="55" spans="1:8" ht="11.25">
      <c r="A55" s="43"/>
      <c r="B55" s="29"/>
      <c r="D55" s="31"/>
      <c r="F55" s="31"/>
      <c r="G55" s="49"/>
      <c r="H55" s="49"/>
    </row>
    <row r="56" ht="11.25">
      <c r="A56" s="43"/>
    </row>
    <row r="57" spans="2:11" s="21" customFormat="1" ht="12">
      <c r="B57" s="56" t="s">
        <v>0</v>
      </c>
      <c r="C57" s="56" t="s">
        <v>74</v>
      </c>
      <c r="D57" s="56" t="s">
        <v>76</v>
      </c>
      <c r="E57" s="56" t="s">
        <v>75</v>
      </c>
      <c r="F57" s="56" t="s">
        <v>1</v>
      </c>
      <c r="G57" s="56" t="s">
        <v>7</v>
      </c>
      <c r="H57" s="56" t="s">
        <v>79</v>
      </c>
      <c r="J57" s="68" t="s">
        <v>3</v>
      </c>
      <c r="K57" s="68" t="s">
        <v>4</v>
      </c>
    </row>
    <row r="58" spans="1:11" ht="11.25">
      <c r="A58" s="43"/>
      <c r="B58" s="29">
        <v>3</v>
      </c>
      <c r="C58" s="30">
        <f>B58*$C$38</f>
        <v>720.6614173228347</v>
      </c>
      <c r="D58" s="31">
        <f>C58+$F$43</f>
        <v>929.4387636261253</v>
      </c>
      <c r="E58" s="2">
        <f aca="true" t="shared" si="6" ref="E58:E65">C58*$K$59</f>
        <v>61976.88188976378</v>
      </c>
      <c r="F58" s="31">
        <f>$F$43*$C$25</f>
        <v>281765.90657092095</v>
      </c>
      <c r="G58" s="38">
        <f>($E$47+$F$47)/$D$47</f>
        <v>383.79580014589027</v>
      </c>
      <c r="H58" s="39">
        <f>($G$47-32)/1.8</f>
        <v>195.44211119216126</v>
      </c>
      <c r="J58" s="44">
        <v>40</v>
      </c>
      <c r="K58" s="2">
        <f>J58*1.8+32</f>
        <v>104</v>
      </c>
    </row>
    <row r="59" spans="1:11" ht="12" thickBot="1">
      <c r="A59" s="45" t="s">
        <v>95</v>
      </c>
      <c r="B59" s="29">
        <v>4</v>
      </c>
      <c r="C59" s="30">
        <f aca="true" t="shared" si="7" ref="C59:C65">B59*$C$38</f>
        <v>960.8818897637796</v>
      </c>
      <c r="D59" s="31">
        <f aca="true" t="shared" si="8" ref="D59:D65">C59+$F$43</f>
        <v>1169.6592360670702</v>
      </c>
      <c r="E59" s="2">
        <f t="shared" si="6"/>
        <v>82635.84251968504</v>
      </c>
      <c r="F59" s="31">
        <f aca="true" t="shared" si="9" ref="F59:F65">$F$43*$C$25</f>
        <v>281765.90657092095</v>
      </c>
      <c r="G59" s="40">
        <f aca="true" t="shared" si="10" ref="G59:G65">(E59+F59)/D59</f>
        <v>311.5452243303712</v>
      </c>
      <c r="H59" s="41">
        <f aca="true" t="shared" si="11" ref="H59:H65">(G59-32)/1.8</f>
        <v>155.30290240576176</v>
      </c>
      <c r="J59" s="44">
        <v>30</v>
      </c>
      <c r="K59" s="2">
        <f aca="true" t="shared" si="12" ref="K59:K67">J59*1.8+32</f>
        <v>86</v>
      </c>
    </row>
    <row r="60" spans="1:11" ht="12" thickBot="1">
      <c r="A60" s="116" t="s">
        <v>9</v>
      </c>
      <c r="B60" s="29">
        <v>5</v>
      </c>
      <c r="C60" s="30">
        <f t="shared" si="7"/>
        <v>1201.1023622047244</v>
      </c>
      <c r="D60" s="31">
        <f t="shared" si="8"/>
        <v>1409.879708508015</v>
      </c>
      <c r="E60" s="2">
        <f t="shared" si="6"/>
        <v>103294.80314960629</v>
      </c>
      <c r="F60" s="31">
        <f t="shared" si="9"/>
        <v>281765.90657092095</v>
      </c>
      <c r="G60" s="40">
        <f t="shared" si="10"/>
        <v>273.1160023063331</v>
      </c>
      <c r="H60" s="41">
        <f t="shared" si="11"/>
        <v>133.95333461462948</v>
      </c>
      <c r="J60" s="2">
        <v>34</v>
      </c>
      <c r="K60" s="2">
        <f t="shared" si="12"/>
        <v>93.2</v>
      </c>
    </row>
    <row r="61" spans="1:11" ht="11.25">
      <c r="A61" s="43"/>
      <c r="B61" s="29">
        <v>6</v>
      </c>
      <c r="C61" s="30">
        <f t="shared" si="7"/>
        <v>1441.3228346456694</v>
      </c>
      <c r="D61" s="31">
        <f t="shared" si="8"/>
        <v>1650.10018094896</v>
      </c>
      <c r="E61" s="2">
        <f t="shared" si="6"/>
        <v>123953.76377952757</v>
      </c>
      <c r="F61" s="31">
        <f t="shared" si="9"/>
        <v>281765.90657092095</v>
      </c>
      <c r="G61" s="40">
        <f t="shared" si="10"/>
        <v>245.8757807766085</v>
      </c>
      <c r="H61" s="41">
        <f t="shared" si="11"/>
        <v>118.81987820922694</v>
      </c>
      <c r="J61" s="2">
        <v>31</v>
      </c>
      <c r="K61" s="2">
        <f t="shared" si="12"/>
        <v>87.80000000000001</v>
      </c>
    </row>
    <row r="62" spans="1:11" ht="11.25">
      <c r="A62" s="43"/>
      <c r="B62" s="29">
        <v>7</v>
      </c>
      <c r="C62" s="30">
        <f t="shared" si="7"/>
        <v>1681.5433070866143</v>
      </c>
      <c r="D62" s="31">
        <f t="shared" si="8"/>
        <v>1890.320653389905</v>
      </c>
      <c r="E62" s="2">
        <f t="shared" si="6"/>
        <v>144612.72440944883</v>
      </c>
      <c r="F62" s="31">
        <f t="shared" si="9"/>
        <v>281765.90657092095</v>
      </c>
      <c r="G62" s="40">
        <f t="shared" si="10"/>
        <v>225.55889140593504</v>
      </c>
      <c r="H62" s="41">
        <f t="shared" si="11"/>
        <v>107.53271744774169</v>
      </c>
      <c r="J62" s="2">
        <v>50</v>
      </c>
      <c r="K62" s="2">
        <f t="shared" si="12"/>
        <v>122</v>
      </c>
    </row>
    <row r="63" spans="2:11" ht="11.25">
      <c r="B63" s="29">
        <v>8</v>
      </c>
      <c r="C63" s="30">
        <f t="shared" si="7"/>
        <v>1921.763779527559</v>
      </c>
      <c r="D63" s="31">
        <f t="shared" si="8"/>
        <v>2130.5411258308495</v>
      </c>
      <c r="E63" s="2">
        <f t="shared" si="6"/>
        <v>165271.6850393701</v>
      </c>
      <c r="F63" s="31">
        <f t="shared" si="9"/>
        <v>281765.90657092095</v>
      </c>
      <c r="G63" s="40">
        <f t="shared" si="10"/>
        <v>209.8234979791621</v>
      </c>
      <c r="H63" s="41">
        <f t="shared" si="11"/>
        <v>98.79083221064562</v>
      </c>
      <c r="J63" s="2">
        <v>25</v>
      </c>
      <c r="K63" s="2">
        <f t="shared" si="12"/>
        <v>77</v>
      </c>
    </row>
    <row r="64" spans="2:11" ht="11.25">
      <c r="B64" s="29">
        <v>9</v>
      </c>
      <c r="C64" s="30">
        <f t="shared" si="7"/>
        <v>2161.984251968504</v>
      </c>
      <c r="D64" s="31">
        <f t="shared" si="8"/>
        <v>2370.7615982717944</v>
      </c>
      <c r="E64" s="2">
        <f t="shared" si="6"/>
        <v>185930.64566929135</v>
      </c>
      <c r="F64" s="31">
        <f t="shared" si="9"/>
        <v>281765.90657092095</v>
      </c>
      <c r="G64" s="40">
        <f t="shared" si="10"/>
        <v>197.27692256410236</v>
      </c>
      <c r="H64" s="41">
        <f t="shared" si="11"/>
        <v>91.82051253561242</v>
      </c>
      <c r="J64" s="2">
        <v>22</v>
      </c>
      <c r="K64" s="2">
        <f t="shared" si="12"/>
        <v>71.6</v>
      </c>
    </row>
    <row r="65" spans="2:11" ht="11.25">
      <c r="B65" s="29">
        <v>10</v>
      </c>
      <c r="C65" s="30">
        <f t="shared" si="7"/>
        <v>2402.2047244094488</v>
      </c>
      <c r="D65" s="31">
        <f t="shared" si="8"/>
        <v>2610.982070712739</v>
      </c>
      <c r="E65" s="2">
        <f t="shared" si="6"/>
        <v>206589.60629921258</v>
      </c>
      <c r="F65" s="31">
        <f t="shared" si="9"/>
        <v>281765.90657092095</v>
      </c>
      <c r="G65" s="40">
        <f t="shared" si="10"/>
        <v>187.03901430346608</v>
      </c>
      <c r="H65" s="41">
        <f t="shared" si="11"/>
        <v>86.13278572414782</v>
      </c>
      <c r="J65" s="2">
        <v>19</v>
      </c>
      <c r="K65" s="2">
        <f t="shared" si="12"/>
        <v>66.2</v>
      </c>
    </row>
    <row r="66" spans="10:11" ht="11.25">
      <c r="J66" s="2">
        <v>16</v>
      </c>
      <c r="K66" s="2">
        <f t="shared" si="12"/>
        <v>60.8</v>
      </c>
    </row>
    <row r="67" spans="1:11" ht="11.25">
      <c r="A67" s="43"/>
      <c r="B67" s="14" t="s">
        <v>0</v>
      </c>
      <c r="C67" s="14" t="s">
        <v>74</v>
      </c>
      <c r="D67" s="14" t="s">
        <v>76</v>
      </c>
      <c r="E67" s="14" t="s">
        <v>75</v>
      </c>
      <c r="F67" s="14" t="s">
        <v>1</v>
      </c>
      <c r="G67" s="14" t="s">
        <v>2</v>
      </c>
      <c r="H67" s="14" t="s">
        <v>6</v>
      </c>
      <c r="J67" s="44">
        <v>10</v>
      </c>
      <c r="K67" s="2">
        <f t="shared" si="12"/>
        <v>50</v>
      </c>
    </row>
    <row r="68" spans="1:8" ht="11.25">
      <c r="A68" s="43"/>
      <c r="B68" s="29">
        <v>3</v>
      </c>
      <c r="C68" s="30">
        <f>B68*$C$38</f>
        <v>720.6614173228347</v>
      </c>
      <c r="D68" s="31">
        <f>C68+$F$43</f>
        <v>929.4387636261253</v>
      </c>
      <c r="E68" s="2">
        <f aca="true" t="shared" si="13" ref="E68:E75">C68*$K$67</f>
        <v>36033.07086614174</v>
      </c>
      <c r="F68" s="31">
        <f>$F$43*$C$25</f>
        <v>281765.90657092095</v>
      </c>
      <c r="G68" s="38">
        <f>($E$47+$F$47)/$D$47</f>
        <v>383.79580014589027</v>
      </c>
      <c r="H68" s="39">
        <f>($G$47-32)/1.8</f>
        <v>195.44211119216126</v>
      </c>
    </row>
    <row r="69" spans="1:8" ht="11.25">
      <c r="A69" s="43"/>
      <c r="B69" s="29">
        <v>4</v>
      </c>
      <c r="C69" s="30">
        <f aca="true" t="shared" si="14" ref="C69:C75">B69*$C$38</f>
        <v>960.8818897637796</v>
      </c>
      <c r="D69" s="31">
        <f aca="true" t="shared" si="15" ref="D69:D75">C69+$F$43</f>
        <v>1169.6592360670702</v>
      </c>
      <c r="E69" s="2">
        <f t="shared" si="13"/>
        <v>48044.09448818898</v>
      </c>
      <c r="F69" s="31">
        <f aca="true" t="shared" si="16" ref="F69:F75">$F$43*$C$25</f>
        <v>281765.90657092095</v>
      </c>
      <c r="G69" s="40">
        <f aca="true" t="shared" si="17" ref="G69:G75">(E69+F69)/D69</f>
        <v>281.9710141973334</v>
      </c>
      <c r="H69" s="41">
        <f aca="true" t="shared" si="18" ref="H69:H75">(G69-32)/1.8</f>
        <v>138.8727856651852</v>
      </c>
    </row>
    <row r="70" spans="1:8" ht="11.25">
      <c r="A70" s="43"/>
      <c r="B70" s="29">
        <v>5</v>
      </c>
      <c r="C70" s="30">
        <f t="shared" si="14"/>
        <v>1201.1023622047244</v>
      </c>
      <c r="D70" s="31">
        <f t="shared" si="15"/>
        <v>1409.879708508015</v>
      </c>
      <c r="E70" s="2">
        <f t="shared" si="13"/>
        <v>60055.11811023622</v>
      </c>
      <c r="F70" s="31">
        <f t="shared" si="16"/>
        <v>281765.90657092095</v>
      </c>
      <c r="G70" s="40">
        <f t="shared" si="17"/>
        <v>242.44694254298076</v>
      </c>
      <c r="H70" s="41">
        <f t="shared" si="18"/>
        <v>116.91496807943375</v>
      </c>
    </row>
    <row r="71" spans="1:8" ht="11.25">
      <c r="A71" s="43"/>
      <c r="B71" s="29">
        <v>6</v>
      </c>
      <c r="C71" s="30">
        <f t="shared" si="14"/>
        <v>1441.3228346456694</v>
      </c>
      <c r="D71" s="31">
        <f t="shared" si="15"/>
        <v>1650.10018094896</v>
      </c>
      <c r="E71" s="2">
        <f t="shared" si="13"/>
        <v>72066.14173228347</v>
      </c>
      <c r="F71" s="31">
        <f t="shared" si="16"/>
        <v>281765.90657092095</v>
      </c>
      <c r="G71" s="40">
        <f t="shared" si="17"/>
        <v>214.43064632579961</v>
      </c>
      <c r="H71" s="41">
        <f t="shared" si="18"/>
        <v>101.35035906988867</v>
      </c>
    </row>
    <row r="72" spans="1:8" ht="12" thickBot="1">
      <c r="A72" s="45" t="s">
        <v>96</v>
      </c>
      <c r="B72" s="29">
        <v>7</v>
      </c>
      <c r="C72" s="30">
        <f t="shared" si="14"/>
        <v>1681.5433070866143</v>
      </c>
      <c r="D72" s="31">
        <f t="shared" si="15"/>
        <v>1890.320653389905</v>
      </c>
      <c r="E72" s="2">
        <f t="shared" si="13"/>
        <v>84077.16535433072</v>
      </c>
      <c r="F72" s="31">
        <f t="shared" si="16"/>
        <v>281765.90657092095</v>
      </c>
      <c r="G72" s="40">
        <f t="shared" si="17"/>
        <v>193.53492819812695</v>
      </c>
      <c r="H72" s="41">
        <f t="shared" si="18"/>
        <v>89.74162677673719</v>
      </c>
    </row>
    <row r="73" spans="1:8" ht="12" thickBot="1">
      <c r="A73" s="116" t="s">
        <v>8</v>
      </c>
      <c r="B73" s="29">
        <v>8</v>
      </c>
      <c r="C73" s="30">
        <f t="shared" si="14"/>
        <v>1921.763779527559</v>
      </c>
      <c r="D73" s="31">
        <f t="shared" si="15"/>
        <v>2130.5411258308495</v>
      </c>
      <c r="E73" s="2">
        <f t="shared" si="13"/>
        <v>96088.18897637796</v>
      </c>
      <c r="F73" s="31">
        <f t="shared" si="16"/>
        <v>281765.90657092095</v>
      </c>
      <c r="G73" s="40">
        <f t="shared" si="17"/>
        <v>177.35123296432343</v>
      </c>
      <c r="H73" s="41">
        <f t="shared" si="18"/>
        <v>80.75068498017968</v>
      </c>
    </row>
    <row r="74" spans="2:8" ht="11.25">
      <c r="B74" s="29">
        <v>9</v>
      </c>
      <c r="C74" s="30">
        <f t="shared" si="14"/>
        <v>2161.984251968504</v>
      </c>
      <c r="D74" s="31">
        <f t="shared" si="15"/>
        <v>2370.7615982717944</v>
      </c>
      <c r="E74" s="2">
        <f t="shared" si="13"/>
        <v>108099.21259842519</v>
      </c>
      <c r="F74" s="31">
        <f t="shared" si="16"/>
        <v>281765.90657092095</v>
      </c>
      <c r="G74" s="40">
        <f t="shared" si="17"/>
        <v>164.44720525823632</v>
      </c>
      <c r="H74" s="41">
        <f t="shared" si="18"/>
        <v>73.58178069902017</v>
      </c>
    </row>
    <row r="75" spans="2:8" ht="12">
      <c r="B75" s="46">
        <v>10</v>
      </c>
      <c r="C75" s="30">
        <f t="shared" si="14"/>
        <v>2402.2047244094488</v>
      </c>
      <c r="D75" s="31">
        <f t="shared" si="15"/>
        <v>2610.982070712739</v>
      </c>
      <c r="E75" s="47">
        <f t="shared" si="13"/>
        <v>120110.23622047243</v>
      </c>
      <c r="F75" s="31">
        <f t="shared" si="16"/>
        <v>281765.90657092095</v>
      </c>
      <c r="G75" s="36">
        <f t="shared" si="17"/>
        <v>153.91761869957622</v>
      </c>
      <c r="H75" s="37">
        <f t="shared" si="18"/>
        <v>67.73201038865345</v>
      </c>
    </row>
    <row r="76" spans="2:8" ht="11.25">
      <c r="B76" s="48"/>
      <c r="G76" s="49"/>
      <c r="H76" s="49"/>
    </row>
  </sheetData>
  <sheetProtection/>
  <mergeCells count="3">
    <mergeCell ref="B21:C21"/>
    <mergeCell ref="F26:G26"/>
    <mergeCell ref="F25:G25"/>
  </mergeCells>
  <printOptions/>
  <pageMargins left="0.787401575" right="0.787401575" top="0.984251969" bottom="0.984251969" header="0.492125985" footer="0.492125985"/>
  <pageSetup horizontalDpi="300" verticalDpi="300" orientation="portrait" paperSize="9" r:id="rId4"/>
  <rowBreaks count="1" manualBreakCount="1">
    <brk id="77" max="255" man="1"/>
  </rowBreaks>
  <drawing r:id="rId3"/>
  <legacyDrawing r:id="rId2"/>
  <oleObjects>
    <oleObject progId="Equation.3" shapeId="6782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71"/>
  <sheetViews>
    <sheetView zoomScale="140" zoomScaleNormal="140" zoomScalePageLayoutView="0" workbookViewId="0" topLeftCell="A48">
      <selection activeCell="J31" sqref="J31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13.57421875" style="2" customWidth="1"/>
    <col min="4" max="5" width="16.8515625" style="2" customWidth="1"/>
    <col min="6" max="6" width="19.28125" style="2" customWidth="1"/>
    <col min="7" max="7" width="12.57421875" style="2" customWidth="1"/>
    <col min="8" max="9" width="7.00390625" style="2" customWidth="1"/>
    <col min="10" max="16384" width="9.140625" style="2" customWidth="1"/>
  </cols>
  <sheetData>
    <row r="1" ht="12" thickBot="1"/>
    <row r="2" spans="2:6" ht="17.25">
      <c r="B2" s="3" t="s">
        <v>91</v>
      </c>
      <c r="C2" s="4"/>
      <c r="D2" s="4"/>
      <c r="E2" s="5"/>
      <c r="F2" s="104"/>
    </row>
    <row r="3" spans="2:6" ht="18" thickBot="1">
      <c r="B3" s="7" t="s">
        <v>90</v>
      </c>
      <c r="C3" s="8"/>
      <c r="D3" s="8"/>
      <c r="E3" s="9"/>
      <c r="F3" s="10"/>
    </row>
    <row r="5" spans="1:2" ht="17.25">
      <c r="A5" s="103" t="s">
        <v>98</v>
      </c>
      <c r="B5" s="11"/>
    </row>
    <row r="6" ht="13.5">
      <c r="D6" s="70" t="s">
        <v>80</v>
      </c>
    </row>
    <row r="11" ht="13.5">
      <c r="D11" s="70" t="s">
        <v>33</v>
      </c>
    </row>
    <row r="20" ht="12" thickBot="1"/>
    <row r="21" spans="2:3" ht="12" thickBot="1">
      <c r="B21" s="78" t="s">
        <v>18</v>
      </c>
      <c r="C21" s="79"/>
    </row>
    <row r="22" spans="2:3" ht="12">
      <c r="B22" s="13" t="s">
        <v>19</v>
      </c>
      <c r="C22" s="52">
        <v>4</v>
      </c>
    </row>
    <row r="23" spans="2:6" ht="12">
      <c r="B23" s="15" t="s">
        <v>20</v>
      </c>
      <c r="C23" s="53" t="s">
        <v>32</v>
      </c>
      <c r="E23" s="56" t="s">
        <v>43</v>
      </c>
      <c r="F23" s="47" t="s">
        <v>44</v>
      </c>
    </row>
    <row r="24" spans="2:3" ht="12" thickBot="1">
      <c r="B24" s="15" t="s">
        <v>13</v>
      </c>
      <c r="C24" s="54">
        <v>732</v>
      </c>
    </row>
    <row r="25" spans="2:6" ht="12">
      <c r="B25" s="15" t="s">
        <v>14</v>
      </c>
      <c r="C25" s="53">
        <f>C24*1.8+32</f>
        <v>1349.6000000000001</v>
      </c>
      <c r="E25" s="57" t="s">
        <v>45</v>
      </c>
      <c r="F25" s="133"/>
    </row>
    <row r="26" spans="2:6" ht="12">
      <c r="B26" s="15" t="s">
        <v>15</v>
      </c>
      <c r="C26" s="54">
        <v>40</v>
      </c>
      <c r="E26" s="58" t="s">
        <v>46</v>
      </c>
      <c r="F26" s="134" t="s">
        <v>47</v>
      </c>
    </row>
    <row r="27" spans="2:6" ht="12" thickBot="1">
      <c r="B27" s="15" t="s">
        <v>16</v>
      </c>
      <c r="C27" s="53">
        <f>C26*1.8+32</f>
        <v>104</v>
      </c>
      <c r="E27" s="59" t="s">
        <v>48</v>
      </c>
      <c r="F27" s="60" t="s">
        <v>92</v>
      </c>
    </row>
    <row r="28" spans="2:3" ht="12">
      <c r="B28" s="15" t="s">
        <v>23</v>
      </c>
      <c r="C28" s="55">
        <v>347</v>
      </c>
    </row>
    <row r="29" spans="2:3" ht="12">
      <c r="B29" s="15" t="s">
        <v>24</v>
      </c>
      <c r="C29" s="54">
        <v>0.5</v>
      </c>
    </row>
    <row r="30" spans="2:4" ht="12">
      <c r="B30" s="15" t="s">
        <v>11</v>
      </c>
      <c r="C30" s="54">
        <v>4.5</v>
      </c>
      <c r="D30" s="61" t="s">
        <v>21</v>
      </c>
    </row>
    <row r="31" spans="2:4" ht="12">
      <c r="B31" s="15" t="s">
        <v>25</v>
      </c>
      <c r="C31" s="54">
        <v>4</v>
      </c>
      <c r="D31" s="20"/>
    </row>
    <row r="32" spans="2:4" ht="12">
      <c r="B32" s="15" t="s">
        <v>12</v>
      </c>
      <c r="C32" s="54">
        <v>4</v>
      </c>
      <c r="D32" s="61" t="s">
        <v>21</v>
      </c>
    </row>
    <row r="33" spans="2:4" s="21" customFormat="1" ht="12">
      <c r="B33" s="15" t="s">
        <v>26</v>
      </c>
      <c r="C33" s="54">
        <v>0</v>
      </c>
      <c r="D33" s="20"/>
    </row>
    <row r="34" s="21" customFormat="1" ht="11.25">
      <c r="C34" s="22"/>
    </row>
    <row r="35" s="21" customFormat="1" ht="11.25"/>
    <row r="36" ht="12" thickBot="1">
      <c r="B36" s="47" t="s">
        <v>22</v>
      </c>
    </row>
    <row r="37" spans="2:7" s="21" customFormat="1" ht="12">
      <c r="B37" s="62" t="s">
        <v>27</v>
      </c>
      <c r="C37" s="63" t="s">
        <v>28</v>
      </c>
      <c r="D37" s="63" t="s">
        <v>29</v>
      </c>
      <c r="E37" s="63" t="s">
        <v>30</v>
      </c>
      <c r="F37" s="64" t="s">
        <v>31</v>
      </c>
      <c r="G37" s="22"/>
    </row>
    <row r="38" spans="2:7" s="21" customFormat="1" ht="12" thickBot="1">
      <c r="B38" s="65">
        <f>1/C22</f>
        <v>0.25</v>
      </c>
      <c r="C38" s="66">
        <f>C29/C28</f>
        <v>0.001440922190201729</v>
      </c>
      <c r="D38" s="66">
        <f>C31/C30</f>
        <v>0.8888888888888888</v>
      </c>
      <c r="E38" s="66">
        <f>C33/C32</f>
        <v>0</v>
      </c>
      <c r="F38" s="67">
        <f>1/(B38+C38+D38+E38)</f>
        <v>0.8769392769392771</v>
      </c>
      <c r="G38" s="22"/>
    </row>
    <row r="40" ht="12" thickBot="1"/>
    <row r="41" spans="2:9" s="68" customFormat="1" ht="12">
      <c r="B41" s="56" t="s">
        <v>0</v>
      </c>
      <c r="C41" s="56" t="s">
        <v>77</v>
      </c>
      <c r="D41" s="56" t="s">
        <v>76</v>
      </c>
      <c r="E41" s="56" t="s">
        <v>75</v>
      </c>
      <c r="F41" s="56" t="s">
        <v>1</v>
      </c>
      <c r="G41" s="106" t="s">
        <v>93</v>
      </c>
      <c r="H41" s="107" t="s">
        <v>79</v>
      </c>
      <c r="I41" s="109"/>
    </row>
    <row r="42" spans="2:9" ht="12">
      <c r="B42" s="29">
        <v>3</v>
      </c>
      <c r="C42" s="2">
        <f>B42</f>
        <v>3</v>
      </c>
      <c r="D42" s="31">
        <f>C42+$F$38</f>
        <v>3.876939276939277</v>
      </c>
      <c r="E42" s="2">
        <f aca="true" t="shared" si="0" ref="E42:E49">C42*$C$27</f>
        <v>312</v>
      </c>
      <c r="F42" s="31">
        <f>$F$38*$C$25</f>
        <v>1183.5172481572486</v>
      </c>
      <c r="G42" s="108">
        <f>(F42+E42)/D42</f>
        <v>385.74688467597383</v>
      </c>
      <c r="H42" s="111">
        <f>(G42-32)/1.8</f>
        <v>196.52604704220767</v>
      </c>
      <c r="I42" s="110"/>
    </row>
    <row r="43" spans="2:9" ht="12">
      <c r="B43" s="34">
        <v>4</v>
      </c>
      <c r="C43" s="35">
        <f aca="true" t="shared" si="1" ref="C43:C49">B43</f>
        <v>4</v>
      </c>
      <c r="D43" s="31">
        <f aca="true" t="shared" si="2" ref="D43:D49">C43+$F$38</f>
        <v>4.876939276939277</v>
      </c>
      <c r="E43" s="35">
        <f t="shared" si="0"/>
        <v>416</v>
      </c>
      <c r="F43" s="31">
        <f aca="true" t="shared" si="3" ref="F43:F49">$F$38*$C$25</f>
        <v>1183.5172481572486</v>
      </c>
      <c r="G43" s="108">
        <f aca="true" t="shared" si="4" ref="G43:G49">(F43+E43)/D43</f>
        <v>327.9756333486873</v>
      </c>
      <c r="H43" s="111">
        <f aca="true" t="shared" si="5" ref="H43:H49">(G43-32)/1.8</f>
        <v>164.4309074159374</v>
      </c>
      <c r="I43" s="110"/>
    </row>
    <row r="44" spans="2:9" ht="12">
      <c r="B44" s="29">
        <v>5</v>
      </c>
      <c r="C44" s="2">
        <f t="shared" si="1"/>
        <v>5</v>
      </c>
      <c r="D44" s="31">
        <f t="shared" si="2"/>
        <v>5.876939276939277</v>
      </c>
      <c r="E44" s="2">
        <f t="shared" si="0"/>
        <v>520</v>
      </c>
      <c r="F44" s="31">
        <f t="shared" si="3"/>
        <v>1183.5172481572486</v>
      </c>
      <c r="G44" s="108">
        <f t="shared" si="4"/>
        <v>289.8647013151451</v>
      </c>
      <c r="H44" s="111">
        <f t="shared" si="5"/>
        <v>143.25816739730283</v>
      </c>
      <c r="I44" s="110"/>
    </row>
    <row r="45" spans="2:9" ht="12">
      <c r="B45" s="29">
        <v>6</v>
      </c>
      <c r="C45" s="2">
        <f t="shared" si="1"/>
        <v>6</v>
      </c>
      <c r="D45" s="31">
        <f t="shared" si="2"/>
        <v>6.876939276939277</v>
      </c>
      <c r="E45" s="2">
        <f t="shared" si="0"/>
        <v>624</v>
      </c>
      <c r="F45" s="31">
        <f t="shared" si="3"/>
        <v>1183.5172481572486</v>
      </c>
      <c r="G45" s="108">
        <f t="shared" si="4"/>
        <v>262.83745942304165</v>
      </c>
      <c r="H45" s="111">
        <f t="shared" si="5"/>
        <v>128.2430330128009</v>
      </c>
      <c r="I45" s="110"/>
    </row>
    <row r="46" spans="1:9" ht="12">
      <c r="A46" s="47" t="s">
        <v>94</v>
      </c>
      <c r="B46" s="29">
        <v>7</v>
      </c>
      <c r="C46" s="2">
        <f t="shared" si="1"/>
        <v>7</v>
      </c>
      <c r="D46" s="31">
        <f t="shared" si="2"/>
        <v>7.876939276939277</v>
      </c>
      <c r="E46" s="2">
        <f t="shared" si="0"/>
        <v>728</v>
      </c>
      <c r="F46" s="31">
        <f t="shared" si="3"/>
        <v>1183.5172481572486</v>
      </c>
      <c r="G46" s="108">
        <f t="shared" si="4"/>
        <v>242.6725890541589</v>
      </c>
      <c r="H46" s="111">
        <f t="shared" si="5"/>
        <v>117.04032725231049</v>
      </c>
      <c r="I46" s="110"/>
    </row>
    <row r="47" spans="1:9" ht="12">
      <c r="A47" s="42" t="s">
        <v>5</v>
      </c>
      <c r="B47" s="29">
        <v>8</v>
      </c>
      <c r="C47" s="2">
        <f t="shared" si="1"/>
        <v>8</v>
      </c>
      <c r="D47" s="31">
        <f t="shared" si="2"/>
        <v>8.876939276939277</v>
      </c>
      <c r="E47" s="2">
        <f t="shared" si="0"/>
        <v>832</v>
      </c>
      <c r="F47" s="31">
        <f t="shared" si="3"/>
        <v>1183.5172481572486</v>
      </c>
      <c r="G47" s="108">
        <f t="shared" si="4"/>
        <v>227.05092208901405</v>
      </c>
      <c r="H47" s="111">
        <f t="shared" si="5"/>
        <v>108.36162338278558</v>
      </c>
      <c r="I47" s="110"/>
    </row>
    <row r="48" spans="1:9" ht="12">
      <c r="A48" s="43"/>
      <c r="B48" s="29">
        <v>9</v>
      </c>
      <c r="C48" s="2">
        <f t="shared" si="1"/>
        <v>9</v>
      </c>
      <c r="D48" s="31">
        <f t="shared" si="2"/>
        <v>9.876939276939277</v>
      </c>
      <c r="E48" s="2">
        <f t="shared" si="0"/>
        <v>936</v>
      </c>
      <c r="F48" s="31">
        <f t="shared" si="3"/>
        <v>1183.5172481572486</v>
      </c>
      <c r="G48" s="108">
        <f t="shared" si="4"/>
        <v>214.5925158318941</v>
      </c>
      <c r="H48" s="111">
        <f t="shared" si="5"/>
        <v>101.4402865732745</v>
      </c>
      <c r="I48" s="110"/>
    </row>
    <row r="49" spans="1:9" ht="12" thickBot="1">
      <c r="A49" s="43"/>
      <c r="B49" s="29">
        <v>10</v>
      </c>
      <c r="C49" s="2">
        <f t="shared" si="1"/>
        <v>10</v>
      </c>
      <c r="D49" s="31">
        <f t="shared" si="2"/>
        <v>10.876939276939277</v>
      </c>
      <c r="E49" s="2">
        <f t="shared" si="0"/>
        <v>1040</v>
      </c>
      <c r="F49" s="31">
        <f t="shared" si="3"/>
        <v>1183.5172481572486</v>
      </c>
      <c r="G49" s="108">
        <f t="shared" si="4"/>
        <v>204.42490222147646</v>
      </c>
      <c r="H49" s="112">
        <f t="shared" si="5"/>
        <v>95.7916123452647</v>
      </c>
      <c r="I49" s="110"/>
    </row>
    <row r="50" spans="1:7" ht="11.25">
      <c r="A50" s="43"/>
      <c r="B50" s="29"/>
      <c r="D50" s="31"/>
      <c r="F50" s="31"/>
      <c r="G50" s="49"/>
    </row>
    <row r="51" ht="12" thickBot="1">
      <c r="A51" s="43"/>
    </row>
    <row r="52" spans="2:11" s="68" customFormat="1" ht="12">
      <c r="B52" s="56" t="s">
        <v>0</v>
      </c>
      <c r="C52" s="56" t="s">
        <v>77</v>
      </c>
      <c r="D52" s="56" t="s">
        <v>76</v>
      </c>
      <c r="E52" s="56" t="s">
        <v>75</v>
      </c>
      <c r="F52" s="56" t="s">
        <v>1</v>
      </c>
      <c r="G52" s="106" t="s">
        <v>93</v>
      </c>
      <c r="H52" s="113" t="s">
        <v>79</v>
      </c>
      <c r="J52" s="68" t="s">
        <v>3</v>
      </c>
      <c r="K52" s="68" t="s">
        <v>4</v>
      </c>
    </row>
    <row r="53" spans="1:11" ht="12">
      <c r="A53" s="43"/>
      <c r="B53" s="29">
        <v>3</v>
      </c>
      <c r="C53" s="2">
        <f>B53</f>
        <v>3</v>
      </c>
      <c r="D53" s="31">
        <f>C53+$F$38</f>
        <v>3.876939276939277</v>
      </c>
      <c r="E53" s="2">
        <f>C53*$K$54</f>
        <v>258</v>
      </c>
      <c r="F53" s="31">
        <f>$F$38*$C$25</f>
        <v>1183.5172481572486</v>
      </c>
      <c r="G53" s="114">
        <f>(F53+E53)/D53</f>
        <v>371.818371448748</v>
      </c>
      <c r="H53" s="115">
        <f>(G53-32)/1.8</f>
        <v>188.78798413819334</v>
      </c>
      <c r="J53" s="44">
        <v>40</v>
      </c>
      <c r="K53" s="2">
        <f>J53*1.8+32</f>
        <v>104</v>
      </c>
    </row>
    <row r="54" spans="1:11" ht="12" thickBot="1">
      <c r="A54" s="45" t="s">
        <v>95</v>
      </c>
      <c r="B54" s="29">
        <v>4</v>
      </c>
      <c r="C54" s="2">
        <f aca="true" t="shared" si="6" ref="C54:C60">B54</f>
        <v>4</v>
      </c>
      <c r="D54" s="31">
        <f aca="true" t="shared" si="7" ref="D54:D60">C54+$F$38</f>
        <v>4.876939276939277</v>
      </c>
      <c r="E54" s="2">
        <f>C54*$K$54</f>
        <v>344</v>
      </c>
      <c r="F54" s="31">
        <f aca="true" t="shared" si="8" ref="F54:F60">$F$38*$C$25</f>
        <v>1183.5172481572486</v>
      </c>
      <c r="G54" s="114">
        <f aca="true" t="shared" si="9" ref="G54:G60">(F54+E54)/D54</f>
        <v>313.21227544910187</v>
      </c>
      <c r="H54" s="115">
        <f aca="true" t="shared" si="10" ref="H54:H60">(G54-32)/1.8</f>
        <v>156.2290419161677</v>
      </c>
      <c r="J54" s="44">
        <v>30</v>
      </c>
      <c r="K54" s="2">
        <f aca="true" t="shared" si="11" ref="K54:K62">J54*1.8+32</f>
        <v>86</v>
      </c>
    </row>
    <row r="55" spans="1:11" ht="12" thickBot="1">
      <c r="A55" s="116" t="s">
        <v>9</v>
      </c>
      <c r="B55" s="29">
        <v>5</v>
      </c>
      <c r="C55" s="2">
        <f t="shared" si="6"/>
        <v>5</v>
      </c>
      <c r="D55" s="31">
        <f t="shared" si="7"/>
        <v>5.876939276939277</v>
      </c>
      <c r="E55" s="2">
        <f>C55*$K$54</f>
        <v>430</v>
      </c>
      <c r="F55" s="31">
        <f t="shared" si="8"/>
        <v>1183.5172481572486</v>
      </c>
      <c r="G55" s="114">
        <f t="shared" si="9"/>
        <v>274.5506074035143</v>
      </c>
      <c r="H55" s="115">
        <f t="shared" si="10"/>
        <v>134.75033744639683</v>
      </c>
      <c r="J55" s="2">
        <v>34</v>
      </c>
      <c r="K55" s="2">
        <f t="shared" si="11"/>
        <v>93.2</v>
      </c>
    </row>
    <row r="56" spans="1:11" ht="12">
      <c r="A56" s="43"/>
      <c r="B56" s="29">
        <v>6</v>
      </c>
      <c r="C56" s="2">
        <f t="shared" si="6"/>
        <v>6</v>
      </c>
      <c r="D56" s="31">
        <f t="shared" si="7"/>
        <v>6.876939276939277</v>
      </c>
      <c r="E56" s="2">
        <f>C56*$K$54</f>
        <v>516</v>
      </c>
      <c r="F56" s="31">
        <f t="shared" si="8"/>
        <v>1183.5172481572486</v>
      </c>
      <c r="G56" s="114">
        <f t="shared" si="9"/>
        <v>247.13279843204515</v>
      </c>
      <c r="H56" s="115">
        <f t="shared" si="10"/>
        <v>119.51822135113619</v>
      </c>
      <c r="J56" s="2">
        <v>31</v>
      </c>
      <c r="K56" s="2">
        <f t="shared" si="11"/>
        <v>87.80000000000001</v>
      </c>
    </row>
    <row r="57" spans="1:11" ht="12">
      <c r="A57" s="43"/>
      <c r="B57" s="29">
        <v>7</v>
      </c>
      <c r="C57" s="2">
        <f t="shared" si="6"/>
        <v>7</v>
      </c>
      <c r="D57" s="31">
        <f t="shared" si="7"/>
        <v>7.876939276939277</v>
      </c>
      <c r="E57" s="2">
        <f>C57*$K$54</f>
        <v>602</v>
      </c>
      <c r="F57" s="31">
        <f t="shared" si="8"/>
        <v>1183.5172481572486</v>
      </c>
      <c r="G57" s="114">
        <f t="shared" si="9"/>
        <v>226.67652820234036</v>
      </c>
      <c r="H57" s="115">
        <f t="shared" si="10"/>
        <v>108.15362677907798</v>
      </c>
      <c r="J57" s="2">
        <v>50</v>
      </c>
      <c r="K57" s="2">
        <f t="shared" si="11"/>
        <v>122</v>
      </c>
    </row>
    <row r="58" spans="2:11" ht="12">
      <c r="B58" s="29">
        <v>8</v>
      </c>
      <c r="C58" s="2">
        <f t="shared" si="6"/>
        <v>8</v>
      </c>
      <c r="D58" s="31">
        <f t="shared" si="7"/>
        <v>8.876939276939277</v>
      </c>
      <c r="E58" s="2">
        <f>C58*$K$54</f>
        <v>688</v>
      </c>
      <c r="F58" s="31">
        <f t="shared" si="8"/>
        <v>1183.5172481572486</v>
      </c>
      <c r="G58" s="114">
        <f t="shared" si="9"/>
        <v>210.82911460475125</v>
      </c>
      <c r="H58" s="115">
        <f t="shared" si="10"/>
        <v>99.34950811375069</v>
      </c>
      <c r="J58" s="2">
        <v>25</v>
      </c>
      <c r="K58" s="2">
        <f t="shared" si="11"/>
        <v>77</v>
      </c>
    </row>
    <row r="59" spans="2:11" ht="12">
      <c r="B59" s="29">
        <v>9</v>
      </c>
      <c r="C59" s="2">
        <f t="shared" si="6"/>
        <v>9</v>
      </c>
      <c r="D59" s="31">
        <f t="shared" si="7"/>
        <v>9.876939276939277</v>
      </c>
      <c r="E59" s="2">
        <f>C59*$K$54</f>
        <v>774</v>
      </c>
      <c r="F59" s="31">
        <f t="shared" si="8"/>
        <v>1183.5172481572486</v>
      </c>
      <c r="G59" s="114">
        <f t="shared" si="9"/>
        <v>198.19067357512958</v>
      </c>
      <c r="H59" s="115">
        <f t="shared" si="10"/>
        <v>92.3281519861831</v>
      </c>
      <c r="J59" s="2">
        <v>22</v>
      </c>
      <c r="K59" s="2">
        <f t="shared" si="11"/>
        <v>71.6</v>
      </c>
    </row>
    <row r="60" spans="2:11" ht="12" thickBot="1">
      <c r="B60" s="29">
        <v>10</v>
      </c>
      <c r="C60" s="2">
        <f t="shared" si="6"/>
        <v>10</v>
      </c>
      <c r="D60" s="31">
        <f t="shared" si="7"/>
        <v>10.876939276939277</v>
      </c>
      <c r="E60" s="2">
        <f>C60*$K$54</f>
        <v>860</v>
      </c>
      <c r="F60" s="31">
        <f t="shared" si="8"/>
        <v>1183.5172481572486</v>
      </c>
      <c r="G60" s="114">
        <f t="shared" si="9"/>
        <v>187.87612913219144</v>
      </c>
      <c r="H60" s="112">
        <f t="shared" si="10"/>
        <v>86.59784951788413</v>
      </c>
      <c r="J60" s="2">
        <v>19</v>
      </c>
      <c r="K60" s="2">
        <f t="shared" si="11"/>
        <v>66.2</v>
      </c>
    </row>
    <row r="61" spans="10:11" ht="12" thickBot="1">
      <c r="J61" s="2">
        <v>16</v>
      </c>
      <c r="K61" s="2">
        <f t="shared" si="11"/>
        <v>60.8</v>
      </c>
    </row>
    <row r="62" spans="1:11" s="47" customFormat="1" ht="12">
      <c r="A62" s="45"/>
      <c r="B62" s="56" t="s">
        <v>0</v>
      </c>
      <c r="C62" s="56" t="s">
        <v>77</v>
      </c>
      <c r="D62" s="56" t="s">
        <v>76</v>
      </c>
      <c r="E62" s="56" t="s">
        <v>75</v>
      </c>
      <c r="F62" s="56" t="s">
        <v>1</v>
      </c>
      <c r="G62" s="106" t="s">
        <v>93</v>
      </c>
      <c r="H62" s="113" t="s">
        <v>79</v>
      </c>
      <c r="J62" s="69">
        <v>10</v>
      </c>
      <c r="K62" s="47">
        <f t="shared" si="11"/>
        <v>50</v>
      </c>
    </row>
    <row r="63" spans="1:8" ht="12">
      <c r="A63" s="43"/>
      <c r="B63" s="29">
        <v>3</v>
      </c>
      <c r="C63" s="2">
        <f>B63</f>
        <v>3</v>
      </c>
      <c r="D63" s="31">
        <f>C63+$F$38</f>
        <v>3.876939276939277</v>
      </c>
      <c r="E63" s="2">
        <f>C63*$K$62</f>
        <v>150</v>
      </c>
      <c r="F63" s="31">
        <f>$F$38*$C$25</f>
        <v>1183.5172481572486</v>
      </c>
      <c r="G63" s="114">
        <f>(F63+E63)/D63</f>
        <v>343.9613449942964</v>
      </c>
      <c r="H63" s="115">
        <f>(G63-32)/1.8</f>
        <v>173.31185833016465</v>
      </c>
    </row>
    <row r="64" spans="1:8" ht="12">
      <c r="A64" s="43"/>
      <c r="B64" s="29">
        <v>4</v>
      </c>
      <c r="C64" s="2">
        <f aca="true" t="shared" si="12" ref="C64:C70">B64</f>
        <v>4</v>
      </c>
      <c r="D64" s="31">
        <f aca="true" t="shared" si="13" ref="D64:D70">C64+$F$38</f>
        <v>4.876939276939277</v>
      </c>
      <c r="E64" s="2">
        <f>C64*$K$62</f>
        <v>200</v>
      </c>
      <c r="F64" s="31">
        <f aca="true" t="shared" si="14" ref="F64:F70">$F$38*$C$25</f>
        <v>1183.5172481572486</v>
      </c>
      <c r="G64" s="114">
        <f aca="true" t="shared" si="15" ref="G64:G70">(F64+E64)/D64</f>
        <v>283.685559649931</v>
      </c>
      <c r="H64" s="115">
        <f aca="true" t="shared" si="16" ref="H64:H70">(G64-32)/1.8</f>
        <v>139.82531091662833</v>
      </c>
    </row>
    <row r="65" spans="1:8" ht="12">
      <c r="A65" s="43"/>
      <c r="B65" s="29">
        <v>5</v>
      </c>
      <c r="C65" s="2">
        <f t="shared" si="12"/>
        <v>5</v>
      </c>
      <c r="D65" s="31">
        <f t="shared" si="13"/>
        <v>5.876939276939277</v>
      </c>
      <c r="E65" s="2">
        <f>C65*$K$62</f>
        <v>250</v>
      </c>
      <c r="F65" s="31">
        <f t="shared" si="14"/>
        <v>1183.5172481572486</v>
      </c>
      <c r="G65" s="114">
        <f t="shared" si="15"/>
        <v>243.92241958025258</v>
      </c>
      <c r="H65" s="115">
        <f t="shared" si="16"/>
        <v>117.73467754458477</v>
      </c>
    </row>
    <row r="66" spans="1:8" ht="12">
      <c r="A66" s="43"/>
      <c r="B66" s="29">
        <v>6</v>
      </c>
      <c r="C66" s="2">
        <f t="shared" si="12"/>
        <v>6</v>
      </c>
      <c r="D66" s="31">
        <f t="shared" si="13"/>
        <v>6.876939276939277</v>
      </c>
      <c r="E66" s="2">
        <f>C66*$K$62</f>
        <v>300</v>
      </c>
      <c r="F66" s="31">
        <f t="shared" si="14"/>
        <v>1183.5172481572486</v>
      </c>
      <c r="G66" s="114">
        <f t="shared" si="15"/>
        <v>215.72347645005212</v>
      </c>
      <c r="H66" s="115">
        <f t="shared" si="16"/>
        <v>102.06859802780673</v>
      </c>
    </row>
    <row r="67" spans="1:8" ht="12" thickBot="1">
      <c r="A67" s="45" t="s">
        <v>96</v>
      </c>
      <c r="B67" s="29">
        <v>7</v>
      </c>
      <c r="C67" s="2">
        <f t="shared" si="12"/>
        <v>7</v>
      </c>
      <c r="D67" s="31">
        <f t="shared" si="13"/>
        <v>7.876939276939277</v>
      </c>
      <c r="E67" s="2">
        <f>C67*$K$62</f>
        <v>350</v>
      </c>
      <c r="F67" s="31">
        <f t="shared" si="14"/>
        <v>1183.5172481572486</v>
      </c>
      <c r="G67" s="114">
        <f t="shared" si="15"/>
        <v>194.68440649870334</v>
      </c>
      <c r="H67" s="115">
        <f t="shared" si="16"/>
        <v>90.38022583261296</v>
      </c>
    </row>
    <row r="68" spans="1:8" ht="12" thickBot="1">
      <c r="A68" s="116" t="s">
        <v>8</v>
      </c>
      <c r="B68" s="29">
        <v>8</v>
      </c>
      <c r="C68" s="2">
        <f t="shared" si="12"/>
        <v>8</v>
      </c>
      <c r="D68" s="31">
        <f t="shared" si="13"/>
        <v>8.876939276939277</v>
      </c>
      <c r="E68" s="2">
        <f>C68*$K$62</f>
        <v>400</v>
      </c>
      <c r="F68" s="31">
        <f t="shared" si="14"/>
        <v>1183.5172481572486</v>
      </c>
      <c r="G68" s="114">
        <f t="shared" si="15"/>
        <v>178.38549963622566</v>
      </c>
      <c r="H68" s="115">
        <f t="shared" si="16"/>
        <v>81.32527757568091</v>
      </c>
    </row>
    <row r="69" spans="2:8" ht="12">
      <c r="B69" s="29">
        <v>9</v>
      </c>
      <c r="C69" s="2">
        <f t="shared" si="12"/>
        <v>9</v>
      </c>
      <c r="D69" s="31">
        <f t="shared" si="13"/>
        <v>9.876939276939277</v>
      </c>
      <c r="E69" s="2">
        <f>C69*$K$62</f>
        <v>450</v>
      </c>
      <c r="F69" s="31">
        <f t="shared" si="14"/>
        <v>1183.5172481572486</v>
      </c>
      <c r="G69" s="114">
        <f t="shared" si="15"/>
        <v>165.3869890616005</v>
      </c>
      <c r="H69" s="115">
        <f t="shared" si="16"/>
        <v>74.10388281200028</v>
      </c>
    </row>
    <row r="70" spans="2:8" ht="12" thickBot="1">
      <c r="B70" s="46">
        <v>10</v>
      </c>
      <c r="C70" s="47">
        <f t="shared" si="12"/>
        <v>10</v>
      </c>
      <c r="D70" s="31">
        <f t="shared" si="13"/>
        <v>10.876939276939277</v>
      </c>
      <c r="E70" s="47">
        <f>C70*$K$62</f>
        <v>500</v>
      </c>
      <c r="F70" s="31">
        <f t="shared" si="14"/>
        <v>1183.5172481572486</v>
      </c>
      <c r="G70" s="114">
        <f t="shared" si="15"/>
        <v>154.7785829536214</v>
      </c>
      <c r="H70" s="112">
        <f t="shared" si="16"/>
        <v>68.210323863123</v>
      </c>
    </row>
    <row r="71" spans="2:7" ht="11.25">
      <c r="B71" s="48"/>
      <c r="G71" s="49"/>
    </row>
    <row r="75" ht="12.75" customHeight="1"/>
  </sheetData>
  <sheetProtection/>
  <mergeCells count="1">
    <mergeCell ref="B21:C2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="150" zoomScaleNormal="150" zoomScalePageLayoutView="0" workbookViewId="0" topLeftCell="A22">
      <selection activeCell="J11" sqref="J11"/>
    </sheetView>
  </sheetViews>
  <sheetFormatPr defaultColWidth="9.140625" defaultRowHeight="12.75"/>
  <cols>
    <col min="1" max="1" width="8.28125" style="2" customWidth="1"/>
    <col min="2" max="2" width="17.421875" style="2" customWidth="1"/>
    <col min="3" max="3" width="16.57421875" style="2" customWidth="1"/>
    <col min="4" max="5" width="15.421875" style="2" customWidth="1"/>
    <col min="6" max="6" width="15.7109375" style="2" customWidth="1"/>
    <col min="7" max="16384" width="9.140625" style="2" customWidth="1"/>
  </cols>
  <sheetData>
    <row r="1" ht="12" thickBot="1"/>
    <row r="2" spans="2:6" ht="17.25">
      <c r="B2" s="3" t="s">
        <v>10</v>
      </c>
      <c r="C2" s="4"/>
      <c r="D2" s="4"/>
      <c r="E2" s="5"/>
      <c r="F2" s="6"/>
    </row>
    <row r="3" spans="2:6" ht="18" thickBot="1">
      <c r="B3" s="7" t="s">
        <v>78</v>
      </c>
      <c r="C3" s="8"/>
      <c r="D3" s="8"/>
      <c r="E3" s="9"/>
      <c r="F3" s="10"/>
    </row>
    <row r="5" spans="1:2" ht="17.25">
      <c r="A5" s="103" t="s">
        <v>97</v>
      </c>
      <c r="B5" s="11"/>
    </row>
    <row r="6" ht="11.25">
      <c r="D6" s="2" t="s">
        <v>17</v>
      </c>
    </row>
    <row r="11" ht="11.25">
      <c r="D11" s="2" t="s">
        <v>33</v>
      </c>
    </row>
    <row r="13" ht="12.75">
      <c r="D13" s="12"/>
    </row>
    <row r="18" ht="12.75">
      <c r="G18" s="12"/>
    </row>
    <row r="20" ht="12" thickBot="1"/>
    <row r="21" spans="2:3" ht="12" thickBot="1">
      <c r="B21" s="78" t="s">
        <v>18</v>
      </c>
      <c r="C21" s="79"/>
    </row>
    <row r="22" spans="2:6" ht="11.25">
      <c r="B22" s="13" t="s">
        <v>19</v>
      </c>
      <c r="C22" s="50">
        <v>4</v>
      </c>
      <c r="E22" s="14" t="s">
        <v>43</v>
      </c>
      <c r="F22" s="2" t="s">
        <v>44</v>
      </c>
    </row>
    <row r="23" spans="2:3" ht="11.25">
      <c r="B23" s="15" t="s">
        <v>20</v>
      </c>
      <c r="C23" s="16" t="s">
        <v>32</v>
      </c>
    </row>
    <row r="24" spans="2:5" ht="11.25">
      <c r="B24" s="15" t="s">
        <v>13</v>
      </c>
      <c r="C24" s="1">
        <v>566</v>
      </c>
      <c r="E24" s="17" t="s">
        <v>45</v>
      </c>
    </row>
    <row r="25" spans="2:6" ht="11.25">
      <c r="B25" s="15" t="s">
        <v>14</v>
      </c>
      <c r="C25" s="16">
        <f>C24*1.8+32</f>
        <v>1050.8000000000002</v>
      </c>
      <c r="E25" s="18" t="s">
        <v>46</v>
      </c>
      <c r="F25" s="2" t="s">
        <v>47</v>
      </c>
    </row>
    <row r="26" spans="2:6" ht="11.25">
      <c r="B26" s="15" t="s">
        <v>15</v>
      </c>
      <c r="C26" s="1">
        <v>40</v>
      </c>
      <c r="E26" s="19" t="s">
        <v>48</v>
      </c>
      <c r="F26" s="14" t="s">
        <v>49</v>
      </c>
    </row>
    <row r="27" spans="2:3" ht="11.25">
      <c r="B27" s="15" t="s">
        <v>16</v>
      </c>
      <c r="C27" s="16">
        <f>C26*1.8+32</f>
        <v>104</v>
      </c>
    </row>
    <row r="28" spans="2:3" ht="11.25">
      <c r="B28" s="15" t="s">
        <v>34</v>
      </c>
      <c r="C28" s="1">
        <v>4000</v>
      </c>
    </row>
    <row r="29" spans="2:3" ht="11.25">
      <c r="B29" s="15" t="s">
        <v>35</v>
      </c>
      <c r="C29" s="51">
        <f>C28/25.4</f>
        <v>157.48031496062993</v>
      </c>
    </row>
    <row r="30" spans="2:3" ht="11.25">
      <c r="B30" s="15" t="s">
        <v>23</v>
      </c>
      <c r="C30" s="16">
        <v>347</v>
      </c>
    </row>
    <row r="31" spans="2:3" ht="11.25">
      <c r="B31" s="15" t="s">
        <v>24</v>
      </c>
      <c r="C31" s="1">
        <v>0</v>
      </c>
    </row>
    <row r="32" spans="2:4" ht="11.25">
      <c r="B32" s="15" t="s">
        <v>11</v>
      </c>
      <c r="C32" s="1">
        <v>4.5</v>
      </c>
      <c r="D32" s="20" t="s">
        <v>21</v>
      </c>
    </row>
    <row r="33" spans="2:4" ht="11.25">
      <c r="B33" s="15" t="s">
        <v>25</v>
      </c>
      <c r="C33" s="1">
        <v>4</v>
      </c>
      <c r="D33" s="20"/>
    </row>
    <row r="34" spans="2:4" ht="11.25">
      <c r="B34" s="15" t="s">
        <v>12</v>
      </c>
      <c r="C34" s="1">
        <v>4.5</v>
      </c>
      <c r="D34" s="20" t="s">
        <v>21</v>
      </c>
    </row>
    <row r="35" spans="2:4" s="21" customFormat="1" ht="11.25">
      <c r="B35" s="15" t="s">
        <v>26</v>
      </c>
      <c r="C35" s="1">
        <v>0</v>
      </c>
      <c r="D35" s="20"/>
    </row>
    <row r="36" spans="2:4" s="21" customFormat="1" ht="11.25">
      <c r="B36" s="15" t="s">
        <v>36</v>
      </c>
      <c r="C36" s="51">
        <f>C29+C35</f>
        <v>157.48031496062993</v>
      </c>
      <c r="D36" s="22"/>
    </row>
    <row r="37" spans="2:4" s="21" customFormat="1" ht="11.25">
      <c r="B37" s="15" t="s">
        <v>37</v>
      </c>
      <c r="C37" s="51">
        <f>C36+C33</f>
        <v>161.48031496062993</v>
      </c>
      <c r="D37" s="22"/>
    </row>
    <row r="38" spans="2:4" s="21" customFormat="1" ht="11.25">
      <c r="B38" s="15" t="s">
        <v>38</v>
      </c>
      <c r="C38" s="51">
        <f>C37+C31</f>
        <v>161.48031496062993</v>
      </c>
      <c r="D38" s="22"/>
    </row>
    <row r="39" s="21" customFormat="1" ht="11.25">
      <c r="C39" s="22"/>
    </row>
    <row r="40" s="21" customFormat="1" ht="11.25"/>
    <row r="41" ht="12" thickBot="1">
      <c r="B41" s="2" t="s">
        <v>22</v>
      </c>
    </row>
    <row r="42" spans="2:8" s="21" customFormat="1" ht="11.25">
      <c r="B42" s="23" t="s">
        <v>39</v>
      </c>
      <c r="C42" s="24" t="s">
        <v>40</v>
      </c>
      <c r="D42" s="24" t="s">
        <v>41</v>
      </c>
      <c r="E42" s="24" t="s">
        <v>42</v>
      </c>
      <c r="F42" s="25" t="s">
        <v>31</v>
      </c>
      <c r="G42" s="22"/>
      <c r="H42" s="22"/>
    </row>
    <row r="43" spans="2:8" s="21" customFormat="1" ht="12" thickBot="1">
      <c r="B43" s="26">
        <f>1/(C22*C29)</f>
        <v>0.0015875</v>
      </c>
      <c r="C43" s="27">
        <f>LN(C36/C29)/C34</f>
        <v>0</v>
      </c>
      <c r="D43" s="27">
        <f>LN(C37/C36)/C32</f>
        <v>0.00557395119276961</v>
      </c>
      <c r="E43" s="27">
        <f>LN(C38/C37)/C30</f>
        <v>0</v>
      </c>
      <c r="F43" s="28">
        <f>1/(B43+C43+D43+E43)</f>
        <v>139.63650286545644</v>
      </c>
      <c r="G43" s="22"/>
      <c r="H43" s="22"/>
    </row>
    <row r="46" spans="2:8" s="21" customFormat="1" ht="11.25">
      <c r="B46" s="14" t="s">
        <v>0</v>
      </c>
      <c r="C46" s="14" t="s">
        <v>74</v>
      </c>
      <c r="D46" s="14" t="s">
        <v>76</v>
      </c>
      <c r="E46" s="14" t="s">
        <v>75</v>
      </c>
      <c r="F46" s="14" t="s">
        <v>1</v>
      </c>
      <c r="G46" s="14" t="s">
        <v>7</v>
      </c>
      <c r="H46" s="14" t="s">
        <v>6</v>
      </c>
    </row>
    <row r="47" spans="2:8" ht="11.25">
      <c r="B47" s="29">
        <v>3</v>
      </c>
      <c r="C47" s="30">
        <f>B47*$C$38</f>
        <v>484.4409448818898</v>
      </c>
      <c r="D47" s="31">
        <f>C47+$F$43</f>
        <v>624.0774477473462</v>
      </c>
      <c r="E47" s="2">
        <f aca="true" t="shared" si="0" ref="E47:E54">C47*$C$27</f>
        <v>50381.85826771654</v>
      </c>
      <c r="F47" s="31">
        <f>$F$43*$C$25</f>
        <v>146730.03721102164</v>
      </c>
      <c r="G47" s="32">
        <f>(F47+E47)/D47</f>
        <v>315.84524675619696</v>
      </c>
      <c r="H47" s="33">
        <f>(G47-32)/1.8</f>
        <v>157.69180375344274</v>
      </c>
    </row>
    <row r="48" spans="2:8" ht="12">
      <c r="B48" s="34">
        <v>4</v>
      </c>
      <c r="C48" s="30">
        <f aca="true" t="shared" si="1" ref="C48:C54">B48*$C$38</f>
        <v>645.9212598425197</v>
      </c>
      <c r="D48" s="31">
        <f aca="true" t="shared" si="2" ref="D48:D54">C48+$F$43</f>
        <v>785.5577627079762</v>
      </c>
      <c r="E48" s="35">
        <f t="shared" si="0"/>
        <v>67175.81102362205</v>
      </c>
      <c r="F48" s="31">
        <f aca="true" t="shared" si="3" ref="F48:F54">$F$43*$C$25</f>
        <v>146730.03721102164</v>
      </c>
      <c r="G48" s="36">
        <f aca="true" t="shared" si="4" ref="G48:G54">(E48+F48)/D48</f>
        <v>272.2980516381979</v>
      </c>
      <c r="H48" s="37">
        <f aca="true" t="shared" si="5" ref="H48:H54">(G48-32)/1.8</f>
        <v>133.4989175767766</v>
      </c>
    </row>
    <row r="49" spans="2:8" ht="11.25">
      <c r="B49" s="29">
        <v>5</v>
      </c>
      <c r="C49" s="30">
        <f t="shared" si="1"/>
        <v>807.4015748031496</v>
      </c>
      <c r="D49" s="31">
        <f t="shared" si="2"/>
        <v>947.0380776686061</v>
      </c>
      <c r="E49" s="2">
        <f t="shared" si="0"/>
        <v>83969.76377952757</v>
      </c>
      <c r="F49" s="31">
        <f t="shared" si="3"/>
        <v>146730.03721102164</v>
      </c>
      <c r="G49" s="38">
        <f t="shared" si="4"/>
        <v>243.60139938457388</v>
      </c>
      <c r="H49" s="39">
        <f t="shared" si="5"/>
        <v>117.55633299142993</v>
      </c>
    </row>
    <row r="50" spans="2:8" ht="11.25">
      <c r="B50" s="29">
        <v>6</v>
      </c>
      <c r="C50" s="30">
        <f t="shared" si="1"/>
        <v>968.8818897637796</v>
      </c>
      <c r="D50" s="31">
        <f t="shared" si="2"/>
        <v>1108.518392629236</v>
      </c>
      <c r="E50" s="2">
        <f t="shared" si="0"/>
        <v>100763.71653543308</v>
      </c>
      <c r="F50" s="31">
        <f t="shared" si="3"/>
        <v>146730.03721102164</v>
      </c>
      <c r="G50" s="40">
        <f t="shared" si="4"/>
        <v>223.26535616557288</v>
      </c>
      <c r="H50" s="41">
        <f t="shared" si="5"/>
        <v>106.25853120309604</v>
      </c>
    </row>
    <row r="51" spans="2:8" ht="11.25">
      <c r="B51" s="29">
        <v>7</v>
      </c>
      <c r="C51" s="30">
        <f t="shared" si="1"/>
        <v>1130.3622047244094</v>
      </c>
      <c r="D51" s="31">
        <f t="shared" si="2"/>
        <v>1269.9987075898657</v>
      </c>
      <c r="E51" s="2">
        <f t="shared" si="0"/>
        <v>117557.66929133858</v>
      </c>
      <c r="F51" s="31">
        <f t="shared" si="3"/>
        <v>146730.03721102164</v>
      </c>
      <c r="G51" s="40">
        <f t="shared" si="4"/>
        <v>208.10076807393847</v>
      </c>
      <c r="H51" s="41">
        <f t="shared" si="5"/>
        <v>97.83376004107693</v>
      </c>
    </row>
    <row r="52" spans="1:8" ht="12">
      <c r="A52" s="42" t="s">
        <v>5</v>
      </c>
      <c r="B52" s="29">
        <v>8</v>
      </c>
      <c r="C52" s="30">
        <f t="shared" si="1"/>
        <v>1291.8425196850394</v>
      </c>
      <c r="D52" s="31">
        <f t="shared" si="2"/>
        <v>1431.4790225504958</v>
      </c>
      <c r="E52" s="2">
        <f t="shared" si="0"/>
        <v>134351.6220472441</v>
      </c>
      <c r="F52" s="31">
        <f t="shared" si="3"/>
        <v>146730.03721102164</v>
      </c>
      <c r="G52" s="40">
        <f t="shared" si="4"/>
        <v>196.35751193716882</v>
      </c>
      <c r="H52" s="41">
        <f t="shared" si="5"/>
        <v>91.30972885398268</v>
      </c>
    </row>
    <row r="53" spans="1:8" ht="11.25">
      <c r="A53" s="43"/>
      <c r="B53" s="29">
        <v>9</v>
      </c>
      <c r="C53" s="30">
        <f t="shared" si="1"/>
        <v>1453.3228346456694</v>
      </c>
      <c r="D53" s="31">
        <f t="shared" si="2"/>
        <v>1592.9593375111258</v>
      </c>
      <c r="E53" s="2">
        <f t="shared" si="0"/>
        <v>151145.57480314962</v>
      </c>
      <c r="F53" s="31">
        <f t="shared" si="3"/>
        <v>146730.03721102164</v>
      </c>
      <c r="G53" s="40">
        <f t="shared" si="4"/>
        <v>186.99511343433196</v>
      </c>
      <c r="H53" s="41">
        <f t="shared" si="5"/>
        <v>86.10839635240664</v>
      </c>
    </row>
    <row r="54" spans="1:8" ht="11.25">
      <c r="A54" s="43"/>
      <c r="B54" s="29">
        <v>10</v>
      </c>
      <c r="C54" s="30">
        <f t="shared" si="1"/>
        <v>1614.8031496062993</v>
      </c>
      <c r="D54" s="31">
        <f t="shared" si="2"/>
        <v>1754.4396524717556</v>
      </c>
      <c r="E54" s="2">
        <f t="shared" si="0"/>
        <v>167939.52755905513</v>
      </c>
      <c r="F54" s="31">
        <f t="shared" si="3"/>
        <v>146730.03721102164</v>
      </c>
      <c r="G54" s="40">
        <f t="shared" si="4"/>
        <v>179.35616327797436</v>
      </c>
      <c r="H54" s="41">
        <f t="shared" si="5"/>
        <v>81.8645351544302</v>
      </c>
    </row>
    <row r="55" spans="1:8" ht="11.25">
      <c r="A55" s="43"/>
      <c r="B55" s="29"/>
      <c r="D55" s="31"/>
      <c r="F55" s="31"/>
      <c r="G55" s="49"/>
      <c r="H55" s="49"/>
    </row>
    <row r="56" ht="11.25">
      <c r="A56" s="43"/>
    </row>
    <row r="57" spans="2:11" s="21" customFormat="1" ht="11.25">
      <c r="B57" s="14" t="s">
        <v>0</v>
      </c>
      <c r="C57" s="14" t="s">
        <v>74</v>
      </c>
      <c r="D57" s="14" t="s">
        <v>76</v>
      </c>
      <c r="E57" s="14" t="s">
        <v>75</v>
      </c>
      <c r="F57" s="14" t="s">
        <v>1</v>
      </c>
      <c r="G57" s="14" t="s">
        <v>2</v>
      </c>
      <c r="H57" s="14" t="s">
        <v>6</v>
      </c>
      <c r="J57" s="21" t="s">
        <v>3</v>
      </c>
      <c r="K57" s="21" t="s">
        <v>4</v>
      </c>
    </row>
    <row r="58" spans="1:11" ht="11.25">
      <c r="A58" s="43"/>
      <c r="B58" s="29">
        <v>3</v>
      </c>
      <c r="C58" s="30">
        <f>B58*$C$38</f>
        <v>484.4409448818898</v>
      </c>
      <c r="D58" s="31">
        <f>C58+$F$43</f>
        <v>624.0774477473462</v>
      </c>
      <c r="E58" s="2">
        <f aca="true" t="shared" si="6" ref="E58:E65">C58*$K$59</f>
        <v>41661.92125984252</v>
      </c>
      <c r="F58" s="31">
        <f>$F$43*$C$25</f>
        <v>146730.03721102164</v>
      </c>
      <c r="G58" s="38">
        <f>($E$47+$F$47)/$D$47</f>
        <v>315.84524675619696</v>
      </c>
      <c r="H58" s="39">
        <f>($G$47-32)/1.8</f>
        <v>157.69180375344274</v>
      </c>
      <c r="J58" s="44">
        <v>40</v>
      </c>
      <c r="K58" s="2">
        <f>J58*1.8+32</f>
        <v>104</v>
      </c>
    </row>
    <row r="59" spans="1:11" ht="11.25">
      <c r="A59" s="43"/>
      <c r="B59" s="29">
        <v>4</v>
      </c>
      <c r="C59" s="30">
        <f aca="true" t="shared" si="7" ref="C59:C65">B59*$C$38</f>
        <v>645.9212598425197</v>
      </c>
      <c r="D59" s="31">
        <f aca="true" t="shared" si="8" ref="D59:D65">C59+$F$43</f>
        <v>785.5577627079762</v>
      </c>
      <c r="E59" s="2">
        <f t="shared" si="6"/>
        <v>55549.22834645669</v>
      </c>
      <c r="F59" s="31">
        <f aca="true" t="shared" si="9" ref="F59:F65">$F$43*$C$25</f>
        <v>146730.03721102164</v>
      </c>
      <c r="G59" s="40">
        <f aca="true" t="shared" si="10" ref="G59:G65">(E59+F59)/D59</f>
        <v>257.4976343689621</v>
      </c>
      <c r="H59" s="41">
        <f aca="true" t="shared" si="11" ref="H59:H65">(G59-32)/1.8</f>
        <v>125.27646353831229</v>
      </c>
      <c r="J59" s="44">
        <v>30</v>
      </c>
      <c r="K59" s="2">
        <f aca="true" t="shared" si="12" ref="K59:K66">J59*1.8+32</f>
        <v>86</v>
      </c>
    </row>
    <row r="60" spans="1:11" ht="11.25">
      <c r="A60" s="43" t="s">
        <v>9</v>
      </c>
      <c r="B60" s="29">
        <v>5</v>
      </c>
      <c r="C60" s="30">
        <f t="shared" si="7"/>
        <v>807.4015748031496</v>
      </c>
      <c r="D60" s="31">
        <f t="shared" si="8"/>
        <v>947.0380776686061</v>
      </c>
      <c r="E60" s="2">
        <f t="shared" si="6"/>
        <v>69436.53543307087</v>
      </c>
      <c r="F60" s="31">
        <f t="shared" si="9"/>
        <v>146730.03721102164</v>
      </c>
      <c r="G60" s="40">
        <f t="shared" si="10"/>
        <v>228.25541838428057</v>
      </c>
      <c r="H60" s="41">
        <f t="shared" si="11"/>
        <v>109.03078799126698</v>
      </c>
      <c r="J60" s="2">
        <v>34</v>
      </c>
      <c r="K60" s="2">
        <f t="shared" si="12"/>
        <v>93.2</v>
      </c>
    </row>
    <row r="61" spans="1:11" ht="11.25">
      <c r="A61" s="43"/>
      <c r="B61" s="29">
        <v>6</v>
      </c>
      <c r="C61" s="30">
        <f t="shared" si="7"/>
        <v>968.8818897637796</v>
      </c>
      <c r="D61" s="31">
        <f t="shared" si="8"/>
        <v>1108.518392629236</v>
      </c>
      <c r="E61" s="2">
        <f t="shared" si="6"/>
        <v>83323.84251968504</v>
      </c>
      <c r="F61" s="31">
        <f t="shared" si="9"/>
        <v>146730.03721102164</v>
      </c>
      <c r="G61" s="40">
        <f t="shared" si="10"/>
        <v>207.53275837404385</v>
      </c>
      <c r="H61" s="41">
        <f t="shared" si="11"/>
        <v>97.51819909669102</v>
      </c>
      <c r="J61" s="2">
        <v>31</v>
      </c>
      <c r="K61" s="2">
        <f t="shared" si="12"/>
        <v>87.80000000000001</v>
      </c>
    </row>
    <row r="62" spans="1:11" ht="11.25">
      <c r="A62" s="43"/>
      <c r="B62" s="29">
        <v>7</v>
      </c>
      <c r="C62" s="30">
        <f t="shared" si="7"/>
        <v>1130.3622047244094</v>
      </c>
      <c r="D62" s="31">
        <f t="shared" si="8"/>
        <v>1269.9987075898657</v>
      </c>
      <c r="E62" s="2">
        <f t="shared" si="6"/>
        <v>97211.14960629921</v>
      </c>
      <c r="F62" s="31">
        <f t="shared" si="9"/>
        <v>146730.03721102164</v>
      </c>
      <c r="G62" s="40">
        <f t="shared" si="10"/>
        <v>192.07987012857606</v>
      </c>
      <c r="H62" s="41">
        <f t="shared" si="11"/>
        <v>88.93326118254225</v>
      </c>
      <c r="J62" s="2">
        <v>50</v>
      </c>
      <c r="K62" s="2">
        <f t="shared" si="12"/>
        <v>122</v>
      </c>
    </row>
    <row r="63" spans="2:11" ht="11.25">
      <c r="B63" s="29">
        <v>8</v>
      </c>
      <c r="C63" s="30">
        <f t="shared" si="7"/>
        <v>1291.8425196850394</v>
      </c>
      <c r="D63" s="31">
        <f t="shared" si="8"/>
        <v>1431.4790225504958</v>
      </c>
      <c r="E63" s="2">
        <f t="shared" si="6"/>
        <v>111098.45669291339</v>
      </c>
      <c r="F63" s="31">
        <f t="shared" si="9"/>
        <v>146730.03721102164</v>
      </c>
      <c r="G63" s="40">
        <f t="shared" si="10"/>
        <v>180.11335817171576</v>
      </c>
      <c r="H63" s="41">
        <f t="shared" si="11"/>
        <v>82.28519898428654</v>
      </c>
      <c r="J63" s="2">
        <v>25</v>
      </c>
      <c r="K63" s="2">
        <f t="shared" si="12"/>
        <v>77</v>
      </c>
    </row>
    <row r="64" spans="2:11" ht="11.25">
      <c r="B64" s="29">
        <v>9</v>
      </c>
      <c r="C64" s="30">
        <f t="shared" si="7"/>
        <v>1453.3228346456694</v>
      </c>
      <c r="D64" s="31">
        <f t="shared" si="8"/>
        <v>1592.9593375111258</v>
      </c>
      <c r="E64" s="2">
        <f t="shared" si="6"/>
        <v>124985.76377952757</v>
      </c>
      <c r="F64" s="31">
        <f t="shared" si="9"/>
        <v>146730.03721102164</v>
      </c>
      <c r="G64" s="40">
        <f t="shared" si="10"/>
        <v>170.5729673019048</v>
      </c>
      <c r="H64" s="41">
        <f t="shared" si="11"/>
        <v>76.98498183439156</v>
      </c>
      <c r="J64" s="2">
        <v>22</v>
      </c>
      <c r="K64" s="2">
        <f t="shared" si="12"/>
        <v>71.6</v>
      </c>
    </row>
    <row r="65" spans="2:11" ht="11.25">
      <c r="B65" s="29">
        <v>10</v>
      </c>
      <c r="C65" s="30">
        <f t="shared" si="7"/>
        <v>1614.8031496062993</v>
      </c>
      <c r="D65" s="31">
        <f t="shared" si="8"/>
        <v>1754.4396524717556</v>
      </c>
      <c r="E65" s="2">
        <f t="shared" si="6"/>
        <v>138873.07086614173</v>
      </c>
      <c r="F65" s="31">
        <f t="shared" si="9"/>
        <v>146730.03721102164</v>
      </c>
      <c r="G65" s="40">
        <f t="shared" si="10"/>
        <v>162.7887899562628</v>
      </c>
      <c r="H65" s="41">
        <f t="shared" si="11"/>
        <v>72.66043886459045</v>
      </c>
      <c r="J65" s="2">
        <v>19</v>
      </c>
      <c r="K65" s="2">
        <f t="shared" si="12"/>
        <v>66.2</v>
      </c>
    </row>
    <row r="66" spans="10:11" ht="11.25">
      <c r="J66" s="2">
        <v>16</v>
      </c>
      <c r="K66" s="2">
        <f t="shared" si="12"/>
        <v>60.8</v>
      </c>
    </row>
    <row r="67" spans="1:11" ht="11.25">
      <c r="A67" s="43"/>
      <c r="B67" s="14" t="s">
        <v>0</v>
      </c>
      <c r="C67" s="14" t="s">
        <v>74</v>
      </c>
      <c r="D67" s="14" t="s">
        <v>76</v>
      </c>
      <c r="E67" s="14" t="s">
        <v>75</v>
      </c>
      <c r="F67" s="14" t="s">
        <v>1</v>
      </c>
      <c r="G67" s="14" t="s">
        <v>2</v>
      </c>
      <c r="H67" s="14" t="s">
        <v>6</v>
      </c>
      <c r="J67" s="44">
        <v>10</v>
      </c>
      <c r="K67" s="2">
        <f>J67*1.8+32</f>
        <v>50</v>
      </c>
    </row>
    <row r="68" spans="1:8" ht="11.25">
      <c r="A68" s="43"/>
      <c r="B68" s="29">
        <v>3</v>
      </c>
      <c r="C68" s="30">
        <f>B68*$C$38</f>
        <v>484.4409448818898</v>
      </c>
      <c r="D68" s="31">
        <f>C68+$F$43</f>
        <v>624.0774477473462</v>
      </c>
      <c r="E68" s="2">
        <f aca="true" t="shared" si="13" ref="E68:E75">C68*$K$67</f>
        <v>24222.04724409449</v>
      </c>
      <c r="F68" s="31">
        <f>$F$43*$C$25</f>
        <v>146730.03721102164</v>
      </c>
      <c r="G68" s="38">
        <f>($E$47+$F$47)/$D$47</f>
        <v>315.84524675619696</v>
      </c>
      <c r="H68" s="39">
        <f>($G$47-32)/1.8</f>
        <v>157.69180375344274</v>
      </c>
    </row>
    <row r="69" spans="1:8" ht="11.25">
      <c r="A69" s="43"/>
      <c r="B69" s="29">
        <v>4</v>
      </c>
      <c r="C69" s="30">
        <f aca="true" t="shared" si="14" ref="C69:C75">B69*$C$38</f>
        <v>645.9212598425197</v>
      </c>
      <c r="D69" s="31">
        <f aca="true" t="shared" si="15" ref="D69:D75">C69+$F$43</f>
        <v>785.5577627079762</v>
      </c>
      <c r="E69" s="2">
        <f t="shared" si="13"/>
        <v>32296.062992125986</v>
      </c>
      <c r="F69" s="31">
        <f aca="true" t="shared" si="16" ref="F69:F75">$F$43*$C$25</f>
        <v>146730.03721102164</v>
      </c>
      <c r="G69" s="40">
        <f aca="true" t="shared" si="17" ref="G69:G75">(E69+F69)/D69</f>
        <v>227.89679983049052</v>
      </c>
      <c r="H69" s="41">
        <f aca="true" t="shared" si="18" ref="H69:H75">(G69-32)/1.8</f>
        <v>108.83155546138362</v>
      </c>
    </row>
    <row r="70" spans="1:8" ht="11.25">
      <c r="A70" s="43"/>
      <c r="B70" s="29">
        <v>5</v>
      </c>
      <c r="C70" s="30">
        <f t="shared" si="14"/>
        <v>807.4015748031496</v>
      </c>
      <c r="D70" s="31">
        <f t="shared" si="15"/>
        <v>947.0380776686061</v>
      </c>
      <c r="E70" s="2">
        <f t="shared" si="13"/>
        <v>40370.07874015748</v>
      </c>
      <c r="F70" s="31">
        <f t="shared" si="16"/>
        <v>146730.03721102164</v>
      </c>
      <c r="G70" s="40">
        <f t="shared" si="17"/>
        <v>197.56345638369405</v>
      </c>
      <c r="H70" s="41">
        <f t="shared" si="18"/>
        <v>91.97969799094113</v>
      </c>
    </row>
    <row r="71" spans="1:8" ht="11.25">
      <c r="A71" s="43"/>
      <c r="B71" s="29">
        <v>6</v>
      </c>
      <c r="C71" s="30">
        <f t="shared" si="14"/>
        <v>968.8818897637796</v>
      </c>
      <c r="D71" s="31">
        <f t="shared" si="15"/>
        <v>1108.518392629236</v>
      </c>
      <c r="E71" s="2">
        <f t="shared" si="13"/>
        <v>48444.09448818898</v>
      </c>
      <c r="F71" s="31">
        <f t="shared" si="16"/>
        <v>146730.03721102164</v>
      </c>
      <c r="G71" s="40">
        <f t="shared" si="17"/>
        <v>176.06756279098576</v>
      </c>
      <c r="H71" s="41">
        <f t="shared" si="18"/>
        <v>80.03753488388098</v>
      </c>
    </row>
    <row r="72" spans="1:8" ht="11.25">
      <c r="A72" s="43"/>
      <c r="B72" s="29">
        <v>7</v>
      </c>
      <c r="C72" s="30">
        <f t="shared" si="14"/>
        <v>1130.3622047244094</v>
      </c>
      <c r="D72" s="31">
        <f t="shared" si="15"/>
        <v>1269.9987075898657</v>
      </c>
      <c r="E72" s="2">
        <f t="shared" si="13"/>
        <v>56518.11023622047</v>
      </c>
      <c r="F72" s="31">
        <f t="shared" si="16"/>
        <v>146730.03721102164</v>
      </c>
      <c r="G72" s="40">
        <f t="shared" si="17"/>
        <v>160.03807423785128</v>
      </c>
      <c r="H72" s="41">
        <f t="shared" si="18"/>
        <v>71.13226346547293</v>
      </c>
    </row>
    <row r="73" spans="1:8" ht="12">
      <c r="A73" s="45" t="s">
        <v>8</v>
      </c>
      <c r="B73" s="29">
        <v>8</v>
      </c>
      <c r="C73" s="30">
        <f t="shared" si="14"/>
        <v>1291.8425196850394</v>
      </c>
      <c r="D73" s="31">
        <f t="shared" si="15"/>
        <v>1431.4790225504958</v>
      </c>
      <c r="E73" s="2">
        <f t="shared" si="13"/>
        <v>64592.12598425197</v>
      </c>
      <c r="F73" s="31">
        <f t="shared" si="16"/>
        <v>146730.03721102164</v>
      </c>
      <c r="G73" s="40">
        <f t="shared" si="17"/>
        <v>147.62505064080963</v>
      </c>
      <c r="H73" s="41">
        <f t="shared" si="18"/>
        <v>64.23613924489423</v>
      </c>
    </row>
    <row r="74" spans="2:8" ht="11.25">
      <c r="B74" s="29">
        <v>9</v>
      </c>
      <c r="C74" s="30">
        <f t="shared" si="14"/>
        <v>1453.3228346456694</v>
      </c>
      <c r="D74" s="31">
        <f t="shared" si="15"/>
        <v>1592.9593375111258</v>
      </c>
      <c r="E74" s="2">
        <f t="shared" si="13"/>
        <v>72666.14173228347</v>
      </c>
      <c r="F74" s="31">
        <f t="shared" si="16"/>
        <v>146730.03721102164</v>
      </c>
      <c r="G74" s="40">
        <f t="shared" si="17"/>
        <v>137.7286750370505</v>
      </c>
      <c r="H74" s="41">
        <f t="shared" si="18"/>
        <v>58.738152798361384</v>
      </c>
    </row>
    <row r="75" spans="2:8" ht="12">
      <c r="B75" s="46">
        <v>10</v>
      </c>
      <c r="C75" s="30">
        <f t="shared" si="14"/>
        <v>1614.8031496062993</v>
      </c>
      <c r="D75" s="31">
        <f t="shared" si="15"/>
        <v>1754.4396524717556</v>
      </c>
      <c r="E75" s="47">
        <f t="shared" si="13"/>
        <v>80740.15748031496</v>
      </c>
      <c r="F75" s="31">
        <f t="shared" si="16"/>
        <v>146730.03721102164</v>
      </c>
      <c r="G75" s="36">
        <f t="shared" si="17"/>
        <v>129.6540433128398</v>
      </c>
      <c r="H75" s="37">
        <f t="shared" si="18"/>
        <v>54.252246284911</v>
      </c>
    </row>
    <row r="76" spans="2:8" ht="11.25">
      <c r="B76" s="48"/>
      <c r="G76" s="49"/>
      <c r="H76" s="49"/>
    </row>
  </sheetData>
  <sheetProtection/>
  <mergeCells count="1">
    <mergeCell ref="B21:C21"/>
  </mergeCells>
  <printOptions/>
  <pageMargins left="0.787401575" right="0.787401575" top="0.984251969" bottom="0.984251969" header="0.492125985" footer="0.492125985"/>
  <pageSetup orientation="portrait" paperSize="9"/>
  <drawing r:id="rId3"/>
  <legacyDrawing r:id="rId2"/>
  <oleObjects>
    <oleObject progId="Equation.3" shapeId="4526201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F20"/>
  <sheetViews>
    <sheetView zoomScale="150" zoomScaleNormal="150" zoomScalePageLayoutView="0" workbookViewId="0" topLeftCell="A14">
      <selection activeCell="E4" sqref="E4"/>
    </sheetView>
  </sheetViews>
  <sheetFormatPr defaultColWidth="9.140625" defaultRowHeight="12.75"/>
  <cols>
    <col min="2" max="2" width="21.57421875" style="0" customWidth="1"/>
    <col min="3" max="3" width="22.28125" style="0" customWidth="1"/>
    <col min="4" max="4" width="23.28125" style="0" customWidth="1"/>
    <col min="5" max="5" width="19.7109375" style="0" customWidth="1"/>
    <col min="6" max="6" width="18.8515625" style="0" customWidth="1"/>
  </cols>
  <sheetData>
    <row r="1" ht="13.5" thickBot="1"/>
    <row r="2" spans="3:4" ht="15.75" thickBot="1">
      <c r="C2" s="119" t="s">
        <v>100</v>
      </c>
      <c r="D2" s="120"/>
    </row>
    <row r="3" ht="13.5" thickBot="1"/>
    <row r="4" spans="2:6" ht="48" customHeight="1">
      <c r="B4" s="90" t="s">
        <v>50</v>
      </c>
      <c r="C4" s="90" t="s">
        <v>51</v>
      </c>
      <c r="D4" s="77" t="s">
        <v>81</v>
      </c>
      <c r="E4" s="77" t="s">
        <v>101</v>
      </c>
      <c r="F4" s="77" t="s">
        <v>102</v>
      </c>
    </row>
    <row r="5" spans="2:6" ht="15">
      <c r="B5" s="91"/>
      <c r="C5" s="93"/>
      <c r="D5" s="73" t="s">
        <v>52</v>
      </c>
      <c r="E5" s="73" t="s">
        <v>53</v>
      </c>
      <c r="F5" s="73" t="s">
        <v>54</v>
      </c>
    </row>
    <row r="6" spans="2:6" ht="15">
      <c r="B6" s="91"/>
      <c r="C6" s="93"/>
      <c r="D6" s="73"/>
      <c r="E6" s="73"/>
      <c r="F6" s="73"/>
    </row>
    <row r="7" spans="2:6" ht="15" thickBot="1">
      <c r="B7" s="92"/>
      <c r="C7" s="94"/>
      <c r="D7" s="74"/>
      <c r="E7" s="75"/>
      <c r="F7" s="75"/>
    </row>
    <row r="8" spans="2:6" ht="13.5">
      <c r="B8" s="86" t="s">
        <v>55</v>
      </c>
      <c r="C8" s="82" t="s">
        <v>82</v>
      </c>
      <c r="D8" s="80">
        <v>970</v>
      </c>
      <c r="E8" s="80" t="s">
        <v>57</v>
      </c>
      <c r="F8" s="80" t="s">
        <v>58</v>
      </c>
    </row>
    <row r="9" spans="2:6" ht="14.25" thickBot="1">
      <c r="B9" s="87"/>
      <c r="C9" s="83" t="s">
        <v>56</v>
      </c>
      <c r="D9" s="81"/>
      <c r="E9" s="81"/>
      <c r="F9" s="81"/>
    </row>
    <row r="10" spans="2:6" ht="13.5">
      <c r="B10" s="84" t="s">
        <v>59</v>
      </c>
      <c r="C10" s="82" t="s">
        <v>83</v>
      </c>
      <c r="D10" s="80">
        <v>1600</v>
      </c>
      <c r="E10" s="80" t="s">
        <v>58</v>
      </c>
      <c r="F10" s="80" t="s">
        <v>61</v>
      </c>
    </row>
    <row r="11" spans="2:6" ht="14.25" thickBot="1">
      <c r="B11" s="85" t="s">
        <v>60</v>
      </c>
      <c r="C11" s="83" t="s">
        <v>56</v>
      </c>
      <c r="D11" s="81"/>
      <c r="E11" s="81"/>
      <c r="F11" s="81"/>
    </row>
    <row r="12" spans="2:6" ht="13.5">
      <c r="B12" s="84" t="s">
        <v>59</v>
      </c>
      <c r="C12" s="82" t="s">
        <v>84</v>
      </c>
      <c r="D12" s="80">
        <v>1800</v>
      </c>
      <c r="E12" s="80" t="s">
        <v>62</v>
      </c>
      <c r="F12" s="80" t="s">
        <v>63</v>
      </c>
    </row>
    <row r="13" spans="2:6" ht="14.25" thickBot="1">
      <c r="B13" s="85" t="s">
        <v>60</v>
      </c>
      <c r="C13" s="83" t="s">
        <v>56</v>
      </c>
      <c r="D13" s="81"/>
      <c r="E13" s="81"/>
      <c r="F13" s="81"/>
    </row>
    <row r="14" spans="2:6" ht="18.75" customHeight="1">
      <c r="B14" s="86" t="s">
        <v>64</v>
      </c>
      <c r="C14" s="82" t="s">
        <v>85</v>
      </c>
      <c r="D14" s="80">
        <v>2700</v>
      </c>
      <c r="E14" s="80" t="s">
        <v>65</v>
      </c>
      <c r="F14" s="80" t="s">
        <v>66</v>
      </c>
    </row>
    <row r="15" spans="2:6" ht="14.25" customHeight="1" thickBot="1">
      <c r="B15" s="87"/>
      <c r="C15" s="83" t="s">
        <v>56</v>
      </c>
      <c r="D15" s="81"/>
      <c r="E15" s="81"/>
      <c r="F15" s="81"/>
    </row>
    <row r="16" spans="2:6" ht="13.5">
      <c r="B16" s="86" t="s">
        <v>64</v>
      </c>
      <c r="C16" s="82" t="s">
        <v>86</v>
      </c>
      <c r="D16" s="80">
        <v>2700</v>
      </c>
      <c r="E16" s="80" t="s">
        <v>68</v>
      </c>
      <c r="F16" s="80" t="s">
        <v>69</v>
      </c>
    </row>
    <row r="17" spans="2:6" ht="14.25" thickBot="1">
      <c r="B17" s="87"/>
      <c r="C17" s="83" t="s">
        <v>67</v>
      </c>
      <c r="D17" s="81"/>
      <c r="E17" s="81"/>
      <c r="F17" s="81"/>
    </row>
    <row r="18" spans="2:6" ht="19.5" customHeight="1">
      <c r="B18" s="86" t="s">
        <v>64</v>
      </c>
      <c r="C18" s="82" t="s">
        <v>87</v>
      </c>
      <c r="D18" s="80">
        <v>2700</v>
      </c>
      <c r="E18" s="80" t="s">
        <v>71</v>
      </c>
      <c r="F18" s="80" t="s">
        <v>69</v>
      </c>
    </row>
    <row r="19" spans="2:6" ht="15" customHeight="1" thickBot="1">
      <c r="B19" s="87"/>
      <c r="C19" s="83" t="s">
        <v>70</v>
      </c>
      <c r="D19" s="81"/>
      <c r="E19" s="81"/>
      <c r="F19" s="81"/>
    </row>
    <row r="20" spans="2:6" ht="33" customHeight="1" thickBot="1">
      <c r="B20" s="88" t="s">
        <v>72</v>
      </c>
      <c r="C20" s="89" t="s">
        <v>88</v>
      </c>
      <c r="D20" s="76">
        <v>3400</v>
      </c>
      <c r="E20" s="76" t="s">
        <v>73</v>
      </c>
      <c r="F20" s="76" t="s">
        <v>69</v>
      </c>
    </row>
  </sheetData>
  <sheetProtection/>
  <mergeCells count="24">
    <mergeCell ref="B18:B19"/>
    <mergeCell ref="D18:D19"/>
    <mergeCell ref="E18:E19"/>
    <mergeCell ref="F18:F19"/>
    <mergeCell ref="B14:B15"/>
    <mergeCell ref="D14:D15"/>
    <mergeCell ref="E14:E15"/>
    <mergeCell ref="F14:F15"/>
    <mergeCell ref="B16:B17"/>
    <mergeCell ref="D16:D17"/>
    <mergeCell ref="E16:E17"/>
    <mergeCell ref="F16:F17"/>
    <mergeCell ref="D10:D11"/>
    <mergeCell ref="E10:E11"/>
    <mergeCell ref="F10:F11"/>
    <mergeCell ref="D12:D13"/>
    <mergeCell ref="E12:E13"/>
    <mergeCell ref="F12:F13"/>
    <mergeCell ref="B4:B7"/>
    <mergeCell ref="C4:C7"/>
    <mergeCell ref="B8:B9"/>
    <mergeCell ref="D8:D9"/>
    <mergeCell ref="E8:E9"/>
    <mergeCell ref="F8:F9"/>
  </mergeCells>
  <printOptions/>
  <pageMargins left="0.787401575" right="0.787401575" top="0.984251969" bottom="0.984251969" header="0.492125985" footer="0.492125985"/>
  <pageSetup orientation="portrait" paperSize="9"/>
  <legacyDrawing r:id="rId3"/>
  <oleObjects>
    <oleObject progId="Equation.3" shapeId="773842" r:id="rId1"/>
    <oleObject progId="Equation.3" shapeId="7738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PETROBRAS/CENPES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externo</dc:title>
  <dc:subject/>
  <dc:creator>cenpes</dc:creator>
  <cp:keywords/>
  <dc:description>influência do h</dc:description>
  <cp:lastModifiedBy>João Bosco Santini</cp:lastModifiedBy>
  <cp:lastPrinted>2000-10-30T10:13:12Z</cp:lastPrinted>
  <dcterms:created xsi:type="dcterms:W3CDTF">2000-09-25T14:33:57Z</dcterms:created>
  <dcterms:modified xsi:type="dcterms:W3CDTF">2023-10-20T19:23:39Z</dcterms:modified>
  <cp:category/>
  <cp:version/>
  <cp:contentType/>
  <cp:contentStatus/>
</cp:coreProperties>
</file>